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530"/>
  </bookViews>
  <sheets>
    <sheet name="1er Quincena" sheetId="8" r:id="rId1"/>
    <sheet name="2da Quincena" sheetId="9" r:id="rId2"/>
  </sheets>
  <definedNames>
    <definedName name="_xlnm.Print_Area" localSheetId="0">'1er Quincena'!$A$1:$AB$87</definedName>
    <definedName name="_xlnm.Print_Area" localSheetId="1">'2da Quincena'!$A$1:$AB$88</definedName>
  </definedNames>
  <calcPr calcId="162913"/>
</workbook>
</file>

<file path=xl/calcChain.xml><?xml version="1.0" encoding="utf-8"?>
<calcChain xmlns="http://schemas.openxmlformats.org/spreadsheetml/2006/main">
  <c r="E76" i="9" l="1"/>
  <c r="E77" i="9" s="1"/>
  <c r="F77" i="9" s="1"/>
  <c r="F74" i="9"/>
  <c r="Y72" i="9"/>
  <c r="V72" i="9"/>
  <c r="T72" i="9"/>
  <c r="S72" i="9"/>
  <c r="R72" i="9"/>
  <c r="Q72" i="9"/>
  <c r="O72" i="9"/>
  <c r="N72" i="9"/>
  <c r="H72" i="9"/>
  <c r="G72" i="9"/>
  <c r="E72" i="9"/>
  <c r="AB71" i="9"/>
  <c r="W71" i="9"/>
  <c r="P71" i="9"/>
  <c r="X71" i="9" s="1"/>
  <c r="AA70" i="9"/>
  <c r="Z70" i="9"/>
  <c r="AB70" i="9" s="1"/>
  <c r="U70" i="9"/>
  <c r="W70" i="9" s="1"/>
  <c r="P70" i="9"/>
  <c r="X70" i="9" s="1"/>
  <c r="AA69" i="9"/>
  <c r="Z69" i="9"/>
  <c r="AB69" i="9" s="1"/>
  <c r="U69" i="9"/>
  <c r="W69" i="9" s="1"/>
  <c r="P69" i="9"/>
  <c r="X69" i="9" s="1"/>
  <c r="AA68" i="9"/>
  <c r="Z68" i="9"/>
  <c r="AB68" i="9" s="1"/>
  <c r="U68" i="9"/>
  <c r="W68" i="9" s="1"/>
  <c r="P68" i="9"/>
  <c r="AA67" i="9"/>
  <c r="Z67" i="9"/>
  <c r="AB67" i="9" s="1"/>
  <c r="U67" i="9"/>
  <c r="W67" i="9" s="1"/>
  <c r="P67" i="9"/>
  <c r="AA66" i="9"/>
  <c r="AA72" i="9" s="1"/>
  <c r="Z66" i="9"/>
  <c r="Z72" i="9" s="1"/>
  <c r="U66" i="9"/>
  <c r="U72" i="9" s="1"/>
  <c r="P66" i="9"/>
  <c r="P72" i="9" s="1"/>
  <c r="Y63" i="9"/>
  <c r="V63" i="9"/>
  <c r="T63" i="9"/>
  <c r="S63" i="9"/>
  <c r="R63" i="9"/>
  <c r="Q63" i="9"/>
  <c r="O63" i="9"/>
  <c r="N63" i="9"/>
  <c r="H63" i="9"/>
  <c r="G63" i="9"/>
  <c r="E63" i="9"/>
  <c r="AA62" i="9"/>
  <c r="Z62" i="9"/>
  <c r="AB62" i="9" s="1"/>
  <c r="W62" i="9"/>
  <c r="U62" i="9"/>
  <c r="P62" i="9"/>
  <c r="X62" i="9" s="1"/>
  <c r="AA61" i="9"/>
  <c r="Z61" i="9"/>
  <c r="AB61" i="9" s="1"/>
  <c r="U61" i="9"/>
  <c r="W61" i="9" s="1"/>
  <c r="P61" i="9"/>
  <c r="AA60" i="9"/>
  <c r="Z60" i="9"/>
  <c r="AB60" i="9" s="1"/>
  <c r="U60" i="9"/>
  <c r="W60" i="9" s="1"/>
  <c r="P60" i="9"/>
  <c r="AA59" i="9"/>
  <c r="AB59" i="9" s="1"/>
  <c r="Z59" i="9"/>
  <c r="U59" i="9"/>
  <c r="W59" i="9" s="1"/>
  <c r="X59" i="9" s="1"/>
  <c r="P59" i="9"/>
  <c r="AA58" i="9"/>
  <c r="Z58" i="9"/>
  <c r="W58" i="9"/>
  <c r="U58" i="9"/>
  <c r="P58" i="9"/>
  <c r="X58" i="9" s="1"/>
  <c r="AA57" i="9"/>
  <c r="Z57" i="9"/>
  <c r="Z63" i="9" s="1"/>
  <c r="U57" i="9"/>
  <c r="U63" i="9" s="1"/>
  <c r="P57" i="9"/>
  <c r="P63" i="9" s="1"/>
  <c r="Y54" i="9"/>
  <c r="T54" i="9"/>
  <c r="S54" i="9"/>
  <c r="R54" i="9"/>
  <c r="Q54" i="9"/>
  <c r="O54" i="9"/>
  <c r="N54" i="9"/>
  <c r="M54" i="9"/>
  <c r="M74" i="9" s="1"/>
  <c r="L54" i="9"/>
  <c r="L74" i="9" s="1"/>
  <c r="K54" i="9"/>
  <c r="K74" i="9" s="1"/>
  <c r="J54" i="9"/>
  <c r="J74" i="9" s="1"/>
  <c r="I54" i="9"/>
  <c r="I74" i="9" s="1"/>
  <c r="H54" i="9"/>
  <c r="G54" i="9"/>
  <c r="E54" i="9"/>
  <c r="AB53" i="9"/>
  <c r="W53" i="9"/>
  <c r="P53" i="9"/>
  <c r="AB52" i="9"/>
  <c r="W52" i="9"/>
  <c r="X52" i="9" s="1"/>
  <c r="P52" i="9"/>
  <c r="AB51" i="9"/>
  <c r="W51" i="9"/>
  <c r="P51" i="9"/>
  <c r="AA50" i="9"/>
  <c r="Z50" i="9"/>
  <c r="AB50" i="9" s="1"/>
  <c r="U50" i="9"/>
  <c r="W50" i="9" s="1"/>
  <c r="P50" i="9"/>
  <c r="AA49" i="9"/>
  <c r="Z49" i="9"/>
  <c r="U49" i="9"/>
  <c r="W49" i="9" s="1"/>
  <c r="X49" i="9" s="1"/>
  <c r="P49" i="9"/>
  <c r="AA48" i="9"/>
  <c r="Z48" i="9"/>
  <c r="W48" i="9"/>
  <c r="U48" i="9"/>
  <c r="P48" i="9"/>
  <c r="X48" i="9" s="1"/>
  <c r="AA47" i="9"/>
  <c r="Z47" i="9"/>
  <c r="U47" i="9"/>
  <c r="W47" i="9" s="1"/>
  <c r="P47" i="9"/>
  <c r="AA46" i="9"/>
  <c r="Z46" i="9"/>
  <c r="AB46" i="9" s="1"/>
  <c r="U46" i="9"/>
  <c r="W46" i="9" s="1"/>
  <c r="P46" i="9"/>
  <c r="AA45" i="9"/>
  <c r="Z45" i="9"/>
  <c r="AB45" i="9" s="1"/>
  <c r="U45" i="9"/>
  <c r="W45" i="9" s="1"/>
  <c r="P45" i="9"/>
  <c r="AA44" i="9"/>
  <c r="Z44" i="9"/>
  <c r="AB44" i="9" s="1"/>
  <c r="U44" i="9"/>
  <c r="W44" i="9" s="1"/>
  <c r="P44" i="9"/>
  <c r="AA43" i="9"/>
  <c r="Z43" i="9"/>
  <c r="U43" i="9"/>
  <c r="W43" i="9" s="1"/>
  <c r="X43" i="9" s="1"/>
  <c r="P43" i="9"/>
  <c r="AA42" i="9"/>
  <c r="Z42" i="9"/>
  <c r="AB42" i="9" s="1"/>
  <c r="U42" i="9"/>
  <c r="W42" i="9" s="1"/>
  <c r="P42" i="9"/>
  <c r="AB41" i="9"/>
  <c r="W41" i="9"/>
  <c r="P41" i="9"/>
  <c r="X41" i="9" s="1"/>
  <c r="AA40" i="9"/>
  <c r="Z40" i="9"/>
  <c r="AB40" i="9" s="1"/>
  <c r="U40" i="9"/>
  <c r="W40" i="9" s="1"/>
  <c r="P40" i="9"/>
  <c r="AA39" i="9"/>
  <c r="Z39" i="9"/>
  <c r="AB39" i="9" s="1"/>
  <c r="U39" i="9"/>
  <c r="W39" i="9" s="1"/>
  <c r="P39" i="9"/>
  <c r="AA38" i="9"/>
  <c r="AB38" i="9" s="1"/>
  <c r="Z38" i="9"/>
  <c r="U38" i="9"/>
  <c r="W38" i="9" s="1"/>
  <c r="X38" i="9" s="1"/>
  <c r="P38" i="9"/>
  <c r="AA37" i="9"/>
  <c r="Z37" i="9"/>
  <c r="W37" i="9"/>
  <c r="U37" i="9"/>
  <c r="P37" i="9"/>
  <c r="X37" i="9" s="1"/>
  <c r="AA36" i="9"/>
  <c r="Z36" i="9"/>
  <c r="AB36" i="9" s="1"/>
  <c r="U36" i="9"/>
  <c r="W36" i="9" s="1"/>
  <c r="P36" i="9"/>
  <c r="AA35" i="9"/>
  <c r="AA54" i="9" s="1"/>
  <c r="Z35" i="9"/>
  <c r="Z54" i="9" s="1"/>
  <c r="U35" i="9"/>
  <c r="U54" i="9" s="1"/>
  <c r="P35" i="9"/>
  <c r="P54" i="9" s="1"/>
  <c r="Y31" i="9"/>
  <c r="T31" i="9"/>
  <c r="S31" i="9"/>
  <c r="R31" i="9"/>
  <c r="Q31" i="9"/>
  <c r="O31" i="9"/>
  <c r="N31" i="9"/>
  <c r="G31" i="9"/>
  <c r="E31" i="9"/>
  <c r="AA30" i="9"/>
  <c r="Z30" i="9"/>
  <c r="AB30" i="9" s="1"/>
  <c r="U30" i="9"/>
  <c r="W30" i="9" s="1"/>
  <c r="P30" i="9"/>
  <c r="AA29" i="9"/>
  <c r="Z29" i="9"/>
  <c r="AB29" i="9" s="1"/>
  <c r="U29" i="9"/>
  <c r="W29" i="9" s="1"/>
  <c r="P29" i="9"/>
  <c r="AA28" i="9"/>
  <c r="Z28" i="9"/>
  <c r="U28" i="9"/>
  <c r="W28" i="9" s="1"/>
  <c r="X28" i="9" s="1"/>
  <c r="P28" i="9"/>
  <c r="AA27" i="9"/>
  <c r="Z27" i="9"/>
  <c r="W27" i="9"/>
  <c r="U27" i="9"/>
  <c r="U31" i="9" s="1"/>
  <c r="P27" i="9"/>
  <c r="P31" i="9" s="1"/>
  <c r="Y24" i="9"/>
  <c r="V24" i="9"/>
  <c r="V74" i="9" s="1"/>
  <c r="T24" i="9"/>
  <c r="S24" i="9"/>
  <c r="R24" i="9"/>
  <c r="Q24" i="9"/>
  <c r="O24" i="9"/>
  <c r="N24" i="9"/>
  <c r="H24" i="9"/>
  <c r="H74" i="9" s="1"/>
  <c r="G24" i="9"/>
  <c r="E24" i="9"/>
  <c r="AA23" i="9"/>
  <c r="Z23" i="9"/>
  <c r="AB23" i="9" s="1"/>
  <c r="U23" i="9"/>
  <c r="W23" i="9" s="1"/>
  <c r="P23" i="9"/>
  <c r="AA22" i="9"/>
  <c r="Z22" i="9"/>
  <c r="AB22" i="9" s="1"/>
  <c r="U22" i="9"/>
  <c r="W22" i="9" s="1"/>
  <c r="P22" i="9"/>
  <c r="AA21" i="9"/>
  <c r="Z21" i="9"/>
  <c r="U21" i="9"/>
  <c r="W21" i="9" s="1"/>
  <c r="X21" i="9" s="1"/>
  <c r="P21" i="9"/>
  <c r="AA20" i="9"/>
  <c r="Z20" i="9"/>
  <c r="AB20" i="9" s="1"/>
  <c r="U20" i="9"/>
  <c r="W20" i="9" s="1"/>
  <c r="P20" i="9"/>
  <c r="AA19" i="9"/>
  <c r="Z19" i="9"/>
  <c r="U19" i="9"/>
  <c r="W19" i="9" s="1"/>
  <c r="X19" i="9" s="1"/>
  <c r="P19" i="9"/>
  <c r="AB18" i="9"/>
  <c r="W18" i="9"/>
  <c r="P18" i="9"/>
  <c r="X18" i="9" s="1"/>
  <c r="AA17" i="9"/>
  <c r="Z17" i="9"/>
  <c r="AB17" i="9" s="1"/>
  <c r="U17" i="9"/>
  <c r="W17" i="9" s="1"/>
  <c r="P17" i="9"/>
  <c r="AA16" i="9"/>
  <c r="Z16" i="9"/>
  <c r="U16" i="9"/>
  <c r="W16" i="9" s="1"/>
  <c r="X16" i="9" s="1"/>
  <c r="P16" i="9"/>
  <c r="AA15" i="9"/>
  <c r="Z15" i="9"/>
  <c r="AB15" i="9" s="1"/>
  <c r="U15" i="9"/>
  <c r="W15" i="9" s="1"/>
  <c r="P15" i="9"/>
  <c r="AA14" i="9"/>
  <c r="Z14" i="9"/>
  <c r="U14" i="9"/>
  <c r="W14" i="9" s="1"/>
  <c r="X14" i="9" s="1"/>
  <c r="P14" i="9"/>
  <c r="AB13" i="9"/>
  <c r="W13" i="9"/>
  <c r="P13" i="9"/>
  <c r="X13" i="9" s="1"/>
  <c r="AA12" i="9"/>
  <c r="Z12" i="9"/>
  <c r="AB12" i="9" s="1"/>
  <c r="U12" i="9"/>
  <c r="P12" i="9"/>
  <c r="Y9" i="9"/>
  <c r="Y74" i="9" s="1"/>
  <c r="T9" i="9"/>
  <c r="T74" i="9" s="1"/>
  <c r="S9" i="9"/>
  <c r="S74" i="9" s="1"/>
  <c r="R9" i="9"/>
  <c r="R74" i="9" s="1"/>
  <c r="Q9" i="9"/>
  <c r="Q74" i="9" s="1"/>
  <c r="O9" i="9"/>
  <c r="O74" i="9" s="1"/>
  <c r="N9" i="9"/>
  <c r="N74" i="9" s="1"/>
  <c r="G9" i="9"/>
  <c r="G74" i="9" s="1"/>
  <c r="E9" i="9"/>
  <c r="E74" i="9" s="1"/>
  <c r="AA8" i="9"/>
  <c r="Z8" i="9"/>
  <c r="AB8" i="9" s="1"/>
  <c r="U8" i="9"/>
  <c r="W8" i="9" s="1"/>
  <c r="P8" i="9"/>
  <c r="AA7" i="9"/>
  <c r="Z7" i="9"/>
  <c r="Z9" i="9" s="1"/>
  <c r="U7" i="9"/>
  <c r="P7" i="9"/>
  <c r="E75" i="8"/>
  <c r="E76" i="8" s="1"/>
  <c r="F76" i="8" s="1"/>
  <c r="F73" i="8"/>
  <c r="Y71" i="8"/>
  <c r="V71" i="8"/>
  <c r="T71" i="8"/>
  <c r="S71" i="8"/>
  <c r="R71" i="8"/>
  <c r="Q71" i="8"/>
  <c r="O71" i="8"/>
  <c r="N71" i="8"/>
  <c r="H71" i="8"/>
  <c r="G71" i="8"/>
  <c r="E71" i="8"/>
  <c r="AB70" i="8"/>
  <c r="W70" i="8"/>
  <c r="P70" i="8"/>
  <c r="X70" i="8" s="1"/>
  <c r="AA69" i="8"/>
  <c r="Z69" i="8"/>
  <c r="AB69" i="8" s="1"/>
  <c r="U69" i="8"/>
  <c r="W69" i="8" s="1"/>
  <c r="P69" i="8"/>
  <c r="X69" i="8" s="1"/>
  <c r="AA68" i="8"/>
  <c r="Z68" i="8"/>
  <c r="AB68" i="8" s="1"/>
  <c r="U68" i="8"/>
  <c r="W68" i="8" s="1"/>
  <c r="P68" i="8"/>
  <c r="X68" i="8" s="1"/>
  <c r="AA67" i="8"/>
  <c r="Z67" i="8"/>
  <c r="AB67" i="8" s="1"/>
  <c r="U67" i="8"/>
  <c r="W67" i="8" s="1"/>
  <c r="P67" i="8"/>
  <c r="AA66" i="8"/>
  <c r="Z66" i="8"/>
  <c r="AB66" i="8" s="1"/>
  <c r="W66" i="8"/>
  <c r="U66" i="8"/>
  <c r="P66" i="8"/>
  <c r="X66" i="8" s="1"/>
  <c r="AA65" i="8"/>
  <c r="AA71" i="8" s="1"/>
  <c r="Z65" i="8"/>
  <c r="W65" i="8"/>
  <c r="U65" i="8"/>
  <c r="P65" i="8"/>
  <c r="Y62" i="8"/>
  <c r="V62" i="8"/>
  <c r="T62" i="8"/>
  <c r="S62" i="8"/>
  <c r="R62" i="8"/>
  <c r="Q62" i="8"/>
  <c r="O62" i="8"/>
  <c r="N62" i="8"/>
  <c r="H62" i="8"/>
  <c r="G62" i="8"/>
  <c r="E62" i="8"/>
  <c r="AA61" i="8"/>
  <c r="Z61" i="8"/>
  <c r="U61" i="8"/>
  <c r="W61" i="8" s="1"/>
  <c r="X61" i="8" s="1"/>
  <c r="P61" i="8"/>
  <c r="AA60" i="8"/>
  <c r="Z60" i="8"/>
  <c r="AB60" i="8" s="1"/>
  <c r="U60" i="8"/>
  <c r="W60" i="8" s="1"/>
  <c r="P60" i="8"/>
  <c r="AA59" i="8"/>
  <c r="Z59" i="8"/>
  <c r="U59" i="8"/>
  <c r="W59" i="8" s="1"/>
  <c r="P59" i="8"/>
  <c r="AA58" i="8"/>
  <c r="Z58" i="8"/>
  <c r="W58" i="8"/>
  <c r="U58" i="8"/>
  <c r="P58" i="8"/>
  <c r="X58" i="8" s="1"/>
  <c r="AA57" i="8"/>
  <c r="Z57" i="8"/>
  <c r="AB57" i="8" s="1"/>
  <c r="U57" i="8"/>
  <c r="W57" i="8" s="1"/>
  <c r="P57" i="8"/>
  <c r="AA56" i="8"/>
  <c r="Z56" i="8"/>
  <c r="Z62" i="8" s="1"/>
  <c r="U56" i="8"/>
  <c r="P56" i="8"/>
  <c r="Y53" i="8"/>
  <c r="T53" i="8"/>
  <c r="S53" i="8"/>
  <c r="R53" i="8"/>
  <c r="Q53" i="8"/>
  <c r="O53" i="8"/>
  <c r="N53" i="8"/>
  <c r="M53" i="8"/>
  <c r="M73" i="8" s="1"/>
  <c r="L53" i="8"/>
  <c r="L73" i="8" s="1"/>
  <c r="K53" i="8"/>
  <c r="K73" i="8" s="1"/>
  <c r="J53" i="8"/>
  <c r="J73" i="8" s="1"/>
  <c r="I53" i="8"/>
  <c r="I73" i="8" s="1"/>
  <c r="H53" i="8"/>
  <c r="G53" i="8"/>
  <c r="E53" i="8"/>
  <c r="AB52" i="8"/>
  <c r="W52" i="8"/>
  <c r="P52" i="8"/>
  <c r="AB51" i="8"/>
  <c r="W51" i="8"/>
  <c r="P51" i="8"/>
  <c r="X51" i="8" s="1"/>
  <c r="AA50" i="8"/>
  <c r="Z50" i="8"/>
  <c r="AB50" i="8" s="1"/>
  <c r="U50" i="8"/>
  <c r="W50" i="8" s="1"/>
  <c r="P50" i="8"/>
  <c r="AA49" i="8"/>
  <c r="Z49" i="8"/>
  <c r="AB49" i="8" s="1"/>
  <c r="U49" i="8"/>
  <c r="W49" i="8" s="1"/>
  <c r="P49" i="8"/>
  <c r="AA48" i="8"/>
  <c r="Z48" i="8"/>
  <c r="AB48" i="8" s="1"/>
  <c r="U48" i="8"/>
  <c r="W48" i="8" s="1"/>
  <c r="P48" i="8"/>
  <c r="AA47" i="8"/>
  <c r="Z47" i="8"/>
  <c r="AB47" i="8" s="1"/>
  <c r="U47" i="8"/>
  <c r="W47" i="8" s="1"/>
  <c r="P47" i="8"/>
  <c r="AA46" i="8"/>
  <c r="Z46" i="8"/>
  <c r="U46" i="8"/>
  <c r="W46" i="8" s="1"/>
  <c r="P46" i="8"/>
  <c r="AA45" i="8"/>
  <c r="Z45" i="8"/>
  <c r="U45" i="8"/>
  <c r="W45" i="8" s="1"/>
  <c r="P45" i="8"/>
  <c r="AA44" i="8"/>
  <c r="Z44" i="8"/>
  <c r="U44" i="8"/>
  <c r="W44" i="8" s="1"/>
  <c r="P44" i="8"/>
  <c r="AA43" i="8"/>
  <c r="Z43" i="8"/>
  <c r="X43" i="8"/>
  <c r="U43" i="8"/>
  <c r="W43" i="8" s="1"/>
  <c r="P43" i="8"/>
  <c r="AA42" i="8"/>
  <c r="Z42" i="8"/>
  <c r="AB42" i="8" s="1"/>
  <c r="U42" i="8"/>
  <c r="W42" i="8" s="1"/>
  <c r="P42" i="8"/>
  <c r="AB41" i="8"/>
  <c r="W41" i="8"/>
  <c r="P41" i="8"/>
  <c r="AA40" i="8"/>
  <c r="Z40" i="8"/>
  <c r="AB40" i="8" s="1"/>
  <c r="U40" i="8"/>
  <c r="W40" i="8" s="1"/>
  <c r="P40" i="8"/>
  <c r="AA39" i="8"/>
  <c r="Z39" i="8"/>
  <c r="AB39" i="8" s="1"/>
  <c r="U39" i="8"/>
  <c r="W39" i="8" s="1"/>
  <c r="P39" i="8"/>
  <c r="AA38" i="8"/>
  <c r="Z38" i="8"/>
  <c r="AB38" i="8" s="1"/>
  <c r="U38" i="8"/>
  <c r="W38" i="8" s="1"/>
  <c r="X38" i="8" s="1"/>
  <c r="P38" i="8"/>
  <c r="AA37" i="8"/>
  <c r="Z37" i="8"/>
  <c r="AB37" i="8" s="1"/>
  <c r="U37" i="8"/>
  <c r="W37" i="8" s="1"/>
  <c r="P37" i="8"/>
  <c r="AA36" i="8"/>
  <c r="Z36" i="8"/>
  <c r="AB36" i="8" s="1"/>
  <c r="U36" i="8"/>
  <c r="W36" i="8" s="1"/>
  <c r="P36" i="8"/>
  <c r="AA35" i="8"/>
  <c r="Z35" i="8"/>
  <c r="Z53" i="8" s="1"/>
  <c r="U35" i="8"/>
  <c r="P35" i="8"/>
  <c r="P53" i="8" s="1"/>
  <c r="Y31" i="8"/>
  <c r="T31" i="8"/>
  <c r="S31" i="8"/>
  <c r="R31" i="8"/>
  <c r="Q31" i="8"/>
  <c r="O31" i="8"/>
  <c r="N31" i="8"/>
  <c r="G31" i="8"/>
  <c r="E31" i="8"/>
  <c r="AA30" i="8"/>
  <c r="Z30" i="8"/>
  <c r="AB30" i="8" s="1"/>
  <c r="W30" i="8"/>
  <c r="U30" i="8"/>
  <c r="P30" i="8"/>
  <c r="X30" i="8" s="1"/>
  <c r="AA29" i="8"/>
  <c r="Z29" i="8"/>
  <c r="U29" i="8"/>
  <c r="W29" i="8" s="1"/>
  <c r="P29" i="8"/>
  <c r="AA28" i="8"/>
  <c r="Z28" i="8"/>
  <c r="U28" i="8"/>
  <c r="W28" i="8" s="1"/>
  <c r="P28" i="8"/>
  <c r="AA27" i="8"/>
  <c r="AA31" i="8" s="1"/>
  <c r="Z27" i="8"/>
  <c r="U27" i="8"/>
  <c r="W27" i="8" s="1"/>
  <c r="P27" i="8"/>
  <c r="Y24" i="8"/>
  <c r="V24" i="8"/>
  <c r="T24" i="8"/>
  <c r="S24" i="8"/>
  <c r="R24" i="8"/>
  <c r="Q24" i="8"/>
  <c r="O24" i="8"/>
  <c r="N24" i="8"/>
  <c r="H24" i="8"/>
  <c r="H73" i="8" s="1"/>
  <c r="G24" i="8"/>
  <c r="AA23" i="8"/>
  <c r="Z23" i="8"/>
  <c r="U23" i="8"/>
  <c r="W23" i="8" s="1"/>
  <c r="P23" i="8"/>
  <c r="AA22" i="8"/>
  <c r="Z22" i="8"/>
  <c r="U22" i="8"/>
  <c r="W22" i="8" s="1"/>
  <c r="P22" i="8"/>
  <c r="AA21" i="8"/>
  <c r="Z21" i="8"/>
  <c r="AB21" i="8" s="1"/>
  <c r="W21" i="8"/>
  <c r="U21" i="8"/>
  <c r="P21" i="8"/>
  <c r="X21" i="8" s="1"/>
  <c r="AA20" i="8"/>
  <c r="Z20" i="8"/>
  <c r="W20" i="8"/>
  <c r="U20" i="8"/>
  <c r="P20" i="8"/>
  <c r="AA19" i="8"/>
  <c r="Z19" i="8"/>
  <c r="U19" i="8"/>
  <c r="W19" i="8" s="1"/>
  <c r="P19" i="8"/>
  <c r="AB18" i="8"/>
  <c r="W18" i="8"/>
  <c r="P18" i="8"/>
  <c r="AA17" i="8"/>
  <c r="Z17" i="8"/>
  <c r="U17" i="8"/>
  <c r="W17" i="8" s="1"/>
  <c r="P17" i="8"/>
  <c r="AA16" i="8"/>
  <c r="Z16" i="8"/>
  <c r="AB16" i="8" s="1"/>
  <c r="W16" i="8"/>
  <c r="U16" i="8"/>
  <c r="P16" i="8"/>
  <c r="X16" i="8" s="1"/>
  <c r="AA15" i="8"/>
  <c r="Z15" i="8"/>
  <c r="W15" i="8"/>
  <c r="U15" i="8"/>
  <c r="P15" i="8"/>
  <c r="AA14" i="8"/>
  <c r="Z14" i="8"/>
  <c r="AB14" i="8" s="1"/>
  <c r="U14" i="8"/>
  <c r="W14" i="8" s="1"/>
  <c r="P14" i="8"/>
  <c r="AB13" i="8"/>
  <c r="W13" i="8"/>
  <c r="E13" i="8"/>
  <c r="AA12" i="8"/>
  <c r="Z12" i="8"/>
  <c r="U12" i="8"/>
  <c r="P12" i="8"/>
  <c r="Y9" i="8"/>
  <c r="T9" i="8"/>
  <c r="S9" i="8"/>
  <c r="S73" i="8" s="1"/>
  <c r="R9" i="8"/>
  <c r="Q9" i="8"/>
  <c r="Q73" i="8" s="1"/>
  <c r="O9" i="8"/>
  <c r="N9" i="8"/>
  <c r="N73" i="8" s="1"/>
  <c r="G9" i="8"/>
  <c r="E9" i="8"/>
  <c r="AA8" i="8"/>
  <c r="Z8" i="8"/>
  <c r="AB8" i="8" s="1"/>
  <c r="U8" i="8"/>
  <c r="W8" i="8" s="1"/>
  <c r="P8" i="8"/>
  <c r="AA7" i="8"/>
  <c r="AA9" i="8" s="1"/>
  <c r="Z7" i="8"/>
  <c r="AB7" i="8" s="1"/>
  <c r="AB9" i="8" s="1"/>
  <c r="U7" i="8"/>
  <c r="U9" i="8" s="1"/>
  <c r="P7" i="8"/>
  <c r="W7" i="8" l="1"/>
  <c r="W9" i="8" s="1"/>
  <c r="P9" i="8"/>
  <c r="P24" i="8"/>
  <c r="Z24" i="8"/>
  <c r="E24" i="8"/>
  <c r="E73" i="8" s="1"/>
  <c r="P13" i="8"/>
  <c r="X13" i="8" s="1"/>
  <c r="AB15" i="8"/>
  <c r="AB20" i="8"/>
  <c r="AB29" i="8"/>
  <c r="U62" i="8"/>
  <c r="W56" i="8"/>
  <c r="W62" i="8" s="1"/>
  <c r="P71" i="8"/>
  <c r="W71" i="8"/>
  <c r="U24" i="9"/>
  <c r="W12" i="9"/>
  <c r="W24" i="9" s="1"/>
  <c r="X15" i="8"/>
  <c r="X20" i="8"/>
  <c r="W31" i="8"/>
  <c r="U9" i="9"/>
  <c r="U74" i="9" s="1"/>
  <c r="W7" i="9"/>
  <c r="W9" i="9" s="1"/>
  <c r="X8" i="8"/>
  <c r="G73" i="8"/>
  <c r="O73" i="8"/>
  <c r="R73" i="8"/>
  <c r="T73" i="8"/>
  <c r="Y73" i="8"/>
  <c r="U24" i="8"/>
  <c r="AA24" i="8"/>
  <c r="X17" i="8"/>
  <c r="AB17" i="8"/>
  <c r="X18" i="8"/>
  <c r="AB19" i="8"/>
  <c r="X22" i="8"/>
  <c r="AB22" i="8"/>
  <c r="X23" i="8"/>
  <c r="AB23" i="8"/>
  <c r="V73" i="8"/>
  <c r="P31" i="8"/>
  <c r="AB27" i="8"/>
  <c r="AB31" i="8" s="1"/>
  <c r="AB28" i="8"/>
  <c r="U53" i="8"/>
  <c r="AA53" i="8"/>
  <c r="X41" i="8"/>
  <c r="X42" i="8"/>
  <c r="AB43" i="8"/>
  <c r="AB44" i="8"/>
  <c r="AB45" i="8"/>
  <c r="AB46" i="8"/>
  <c r="X47" i="8"/>
  <c r="X52" i="8"/>
  <c r="P62" i="8"/>
  <c r="AA62" i="8"/>
  <c r="X57" i="8"/>
  <c r="AB58" i="8"/>
  <c r="X59" i="8"/>
  <c r="AB59" i="8"/>
  <c r="X60" i="8"/>
  <c r="AB61" i="8"/>
  <c r="U71" i="8"/>
  <c r="Z71" i="8"/>
  <c r="AB65" i="8"/>
  <c r="AB71" i="8" s="1"/>
  <c r="X67" i="8"/>
  <c r="P9" i="9"/>
  <c r="P74" i="9" s="1"/>
  <c r="X8" i="9"/>
  <c r="AA9" i="9"/>
  <c r="P24" i="9"/>
  <c r="AA24" i="9"/>
  <c r="AB14" i="9"/>
  <c r="X15" i="9"/>
  <c r="AB16" i="9"/>
  <c r="X17" i="9"/>
  <c r="AB19" i="9"/>
  <c r="X20" i="9"/>
  <c r="AB21" i="9"/>
  <c r="X22" i="9"/>
  <c r="X23" i="9"/>
  <c r="W31" i="9"/>
  <c r="AA31" i="9"/>
  <c r="X44" i="9"/>
  <c r="X45" i="9"/>
  <c r="X68" i="9"/>
  <c r="AB27" i="9"/>
  <c r="AB28" i="9"/>
  <c r="X29" i="9"/>
  <c r="X30" i="9"/>
  <c r="W35" i="9"/>
  <c r="X36" i="9"/>
  <c r="AB37" i="9"/>
  <c r="X39" i="9"/>
  <c r="X40" i="9"/>
  <c r="X42" i="9"/>
  <c r="AB43" i="9"/>
  <c r="X46" i="9"/>
  <c r="X47" i="9"/>
  <c r="AB47" i="9"/>
  <c r="AB48" i="9"/>
  <c r="AB49" i="9"/>
  <c r="X50" i="9"/>
  <c r="X51" i="9"/>
  <c r="X53" i="9"/>
  <c r="AA63" i="9"/>
  <c r="AB58" i="9"/>
  <c r="X60" i="9"/>
  <c r="X61" i="9"/>
  <c r="X67" i="9"/>
  <c r="AB24" i="9"/>
  <c r="W54" i="9"/>
  <c r="AB7" i="9"/>
  <c r="AB9" i="9" s="1"/>
  <c r="X7" i="9"/>
  <c r="X9" i="9" s="1"/>
  <c r="Z24" i="9"/>
  <c r="Z31" i="9"/>
  <c r="W57" i="9"/>
  <c r="AB57" i="9"/>
  <c r="AB63" i="9" s="1"/>
  <c r="W66" i="9"/>
  <c r="AB66" i="9"/>
  <c r="AB72" i="9" s="1"/>
  <c r="F76" i="9"/>
  <c r="F78" i="9" s="1"/>
  <c r="AB35" i="9"/>
  <c r="AB54" i="9" s="1"/>
  <c r="X27" i="9"/>
  <c r="X31" i="9" s="1"/>
  <c r="X35" i="9"/>
  <c r="X28" i="8"/>
  <c r="X29" i="8"/>
  <c r="X44" i="8"/>
  <c r="X45" i="8"/>
  <c r="X46" i="8"/>
  <c r="AA73" i="8"/>
  <c r="X14" i="8"/>
  <c r="X19" i="8"/>
  <c r="X36" i="8"/>
  <c r="X37" i="8"/>
  <c r="X39" i="8"/>
  <c r="X40" i="8"/>
  <c r="X48" i="8"/>
  <c r="X49" i="8"/>
  <c r="X50" i="8"/>
  <c r="X7" i="8"/>
  <c r="X9" i="8" s="1"/>
  <c r="W12" i="8"/>
  <c r="W24" i="8" s="1"/>
  <c r="AB12" i="8"/>
  <c r="AB24" i="8" s="1"/>
  <c r="U31" i="8"/>
  <c r="Z31" i="8"/>
  <c r="AB56" i="8"/>
  <c r="AB62" i="8" s="1"/>
  <c r="F75" i="8"/>
  <c r="F77" i="8" s="1"/>
  <c r="Z9" i="8"/>
  <c r="W35" i="8"/>
  <c r="W53" i="8" s="1"/>
  <c r="AB35" i="8"/>
  <c r="X56" i="8"/>
  <c r="X62" i="8" s="1"/>
  <c r="X65" i="8"/>
  <c r="X71" i="8" s="1"/>
  <c r="X27" i="8"/>
  <c r="X31" i="8" s="1"/>
  <c r="AA74" i="9" l="1"/>
  <c r="P73" i="8"/>
  <c r="AB53" i="8"/>
  <c r="AB73" i="8" s="1"/>
  <c r="Z73" i="8"/>
  <c r="U73" i="8"/>
  <c r="W73" i="8"/>
  <c r="X54" i="9"/>
  <c r="X12" i="9"/>
  <c r="X24" i="9" s="1"/>
  <c r="Z74" i="9"/>
  <c r="AB31" i="9"/>
  <c r="X57" i="9"/>
  <c r="X63" i="9" s="1"/>
  <c r="W63" i="9"/>
  <c r="AB74" i="9"/>
  <c r="W72" i="9"/>
  <c r="X66" i="9"/>
  <c r="X72" i="9" s="1"/>
  <c r="X12" i="8"/>
  <c r="X24" i="8" s="1"/>
  <c r="X35" i="8"/>
  <c r="X53" i="8" s="1"/>
  <c r="X73" i="8" s="1"/>
  <c r="X74" i="9" l="1"/>
  <c r="W74" i="9"/>
</calcChain>
</file>

<file path=xl/sharedStrings.xml><?xml version="1.0" encoding="utf-8"?>
<sst xmlns="http://schemas.openxmlformats.org/spreadsheetml/2006/main" count="405" uniqueCount="178">
  <si>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</si>
  <si>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</si>
  <si>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</si>
  <si>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</si>
  <si>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</si>
  <si>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</si>
  <si>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</si>
  <si>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</si>
  <si>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</si>
  <si>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</si>
  <si>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</si>
  <si>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</si>
  <si>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</si>
  <si>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</si>
  <si>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</si>
  <si>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</si>
  <si>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</si>
  <si>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</si>
  <si>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</si>
  <si>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</si>
  <si>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</si>
  <si>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</si>
  <si>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</si>
  <si>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</si>
  <si>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</si>
  <si>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</si>
  <si>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</si>
  <si>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</si>
  <si>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</si>
  <si>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</si>
  <si>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</si>
  <si>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</si>
  <si>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</si>
  <si>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</si>
  <si>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</si>
  <si>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</si>
  <si>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</si>
  <si>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</si>
  <si>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</si>
  <si>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</si>
  <si>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</si>
  <si>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</si>
  <si>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</si>
  <si>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</si>
  <si>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</si>
  <si>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</si>
  <si>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</si>
  <si>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</si>
  <si>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</si>
  <si>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</si>
  <si>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</si>
  <si>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</si>
  <si>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</si>
  <si>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</si>
  <si>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</si>
  <si>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JA47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</si>
  <si>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</si>
  <si>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</si>
  <si>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</si>
  <si>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</si>
  <si>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</si>
  <si>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</si>
  <si>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</si>
  <si>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</si>
  <si>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</si>
  <si>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</si>
  <si>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</si>
  <si>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</si>
  <si>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</si>
  <si>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</si>
  <si>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</si>
  <si>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</si>
  <si>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</si>
  <si>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</si>
  <si>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</si>
  <si>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</si>
  <si>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</si>
  <si>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</si>
  <si>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</si>
  <si>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</si>
  <si>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</si>
  <si>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</si>
  <si>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</si>
  <si>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</si>
  <si>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</si>
  <si>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</si>
  <si>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</si>
  <si>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</si>
  <si>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</si>
  <si>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</si>
  <si>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</si>
  <si>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</si>
  <si>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</si>
  <si>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</si>
  <si>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</si>
  <si>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</si>
  <si>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</si>
  <si>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</si>
  <si>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</si>
  <si>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</si>
  <si>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</si>
  <si>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</si>
  <si>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</si>
  <si>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AE23</t>
  </si>
  <si>
    <t>Flores Orozco Carolina</t>
  </si>
  <si>
    <t>Terapeuta (A y L)</t>
  </si>
  <si>
    <t>AE24</t>
  </si>
  <si>
    <t>Ortiz Anguiano Nélida Guadalupe</t>
  </si>
  <si>
    <t>AE45</t>
  </si>
  <si>
    <t>Silva Díaz Angélica Araceli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</si>
  <si>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</si>
  <si>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</si>
  <si>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</si>
  <si>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</si>
  <si>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</si>
  <si>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</si>
  <si>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</si>
  <si>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</si>
  <si>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</si>
  <si>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</si>
  <si>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</si>
  <si>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</si>
  <si>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</si>
  <si>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</si>
  <si>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</si>
  <si>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</si>
  <si>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</si>
  <si>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</si>
  <si>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</si>
  <si>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</si>
  <si>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</si>
  <si>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</si>
  <si>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</si>
  <si>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</si>
  <si>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</si>
  <si>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</si>
  <si>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</si>
  <si>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</si>
  <si>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</si>
  <si>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</si>
  <si>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</si>
  <si>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</si>
  <si>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</si>
  <si>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</si>
  <si>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</si>
  <si>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</si>
  <si>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</si>
  <si>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</si>
  <si>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</si>
  <si>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</si>
  <si>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</si>
  <si>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</si>
  <si>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</si>
  <si>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</si>
  <si>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</si>
  <si>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</si>
  <si>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</si>
  <si>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</si>
  <si>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</si>
  <si>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</si>
  <si>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</si>
  <si>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>De la Cruz Santillan Jair</t>
  </si>
  <si>
    <t>AU06</t>
  </si>
  <si>
    <t>Jimenez Almaraz Liliana</t>
  </si>
  <si>
    <t>1RA  AGOSTO   2023</t>
  </si>
  <si>
    <t>JA48</t>
  </si>
  <si>
    <t>Tule Aguilar Eduardo Alejandro</t>
  </si>
  <si>
    <t>Jefatura de Operación</t>
  </si>
  <si>
    <t>AE59</t>
  </si>
  <si>
    <t>Ledezma Lazcarro Cinthia Nataly</t>
  </si>
  <si>
    <t>AE60</t>
  </si>
  <si>
    <t>De Santiago De la Cruz Araceli</t>
  </si>
  <si>
    <t>Terapeuta (interino)</t>
  </si>
  <si>
    <t>2DA  AGOSTO   2023</t>
  </si>
  <si>
    <t>Terapeuta (interino)Karla</t>
  </si>
  <si>
    <t>AE61</t>
  </si>
  <si>
    <t>Garcia Garcia Rojas Maria Janette Gabriela</t>
  </si>
  <si>
    <t>Terapeuta (interino)Caro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</si>
</sst>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4" xfId="0" applyFont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0" fontId="1" fillId="0" borderId="0" xfId="0" applyFont="1" applyFill="1"/>
    <xf numFmtId="0" fontId="3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3" borderId="0" xfId="0" applyNumberFormat="1" applyFont="1" applyFill="1"/>
    <xf numFmtId="4" fontId="1" fillId="4" borderId="0" xfId="0" applyNumberFormat="1" applyFont="1" applyFill="1"/>
    <xf numFmtId="4" fontId="9" fillId="5" borderId="0" xfId="0" applyNumberFormat="1" applyFont="1" applyFill="1"/>
    <xf numFmtId="2" fontId="0" fillId="0" borderId="0" xfId="0" applyNumberFormat="1" applyFill="1"/>
    <xf numFmtId="2" fontId="1" fillId="6" borderId="0" xfId="0" applyNumberFormat="1" applyFont="1" applyFill="1"/>
    <xf numFmtId="44" fontId="1" fillId="0" borderId="0" xfId="0" applyNumberFormat="1" applyFont="1" applyFill="1"/>
    <xf numFmtId="0" fontId="0" fillId="0" borderId="0" xfId="0" applyFont="1" applyFill="1"/>
    <xf numFmtId="4" fontId="10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/>
    <xf numFmtId="0" fontId="2" fillId="0" borderId="0" xfId="0" applyFont="1"/>
    <xf numFmtId="44" fontId="12" fillId="7" borderId="0" xfId="1" applyFont="1" applyFill="1"/>
    <xf numFmtId="4" fontId="13" fillId="0" borderId="0" xfId="0" applyNumberFormat="1" applyFont="1"/>
    <xf numFmtId="0" fontId="0" fillId="0" borderId="0" xfId="0" applyFont="1"/>
    <xf numFmtId="4" fontId="10" fillId="0" borderId="0" xfId="1" applyNumberFormat="1" applyFont="1" applyFill="1" applyAlignment="1">
      <alignment horizontal="center"/>
    </xf>
    <xf numFmtId="4" fontId="1" fillId="0" borderId="0" xfId="1" applyNumberFormat="1" applyFont="1" applyFill="1"/>
    <xf numFmtId="4" fontId="9" fillId="0" borderId="0" xfId="0" applyNumberFormat="1" applyFont="1" applyFill="1"/>
    <xf numFmtId="2" fontId="1" fillId="0" borderId="0" xfId="0" applyNumberFormat="1" applyFont="1" applyFill="1"/>
    <xf numFmtId="4" fontId="10" fillId="0" borderId="0" xfId="1" applyNumberFormat="1" applyFont="1" applyAlignment="1">
      <alignment horizontal="center"/>
    </xf>
    <xf numFmtId="2" fontId="0" fillId="0" borderId="0" xfId="0" applyNumberFormat="1"/>
    <xf numFmtId="4" fontId="10" fillId="0" borderId="0" xfId="0" applyNumberFormat="1" applyFont="1" applyAlignment="1">
      <alignment horizontal="center"/>
    </xf>
    <xf numFmtId="0" fontId="0" fillId="0" borderId="0" xfId="0" applyFill="1"/>
    <xf numFmtId="2" fontId="1" fillId="0" borderId="0" xfId="0" applyNumberFormat="1" applyFont="1"/>
    <xf numFmtId="44" fontId="1" fillId="4" borderId="0" xfId="0" applyNumberFormat="1" applyFont="1" applyFill="1"/>
    <xf numFmtId="4" fontId="1" fillId="6" borderId="0" xfId="0" applyNumberFormat="1" applyFont="1" applyFill="1"/>
    <xf numFmtId="4" fontId="9" fillId="8" borderId="0" xfId="0" applyNumberFormat="1" applyFont="1" applyFill="1"/>
    <xf numFmtId="4" fontId="1" fillId="9" borderId="0" xfId="0" applyNumberFormat="1" applyFont="1" applyFill="1"/>
    <xf numFmtId="4" fontId="14" fillId="5" borderId="0" xfId="0" applyNumberFormat="1" applyFont="1" applyFill="1"/>
    <xf numFmtId="4" fontId="13" fillId="0" borderId="0" xfId="0" applyNumberFormat="1" applyFont="1" applyFill="1"/>
    <xf numFmtId="0" fontId="0" fillId="0" borderId="0" xfId="0" applyAlignment="1">
      <alignment wrapText="1"/>
    </xf>
    <xf numFmtId="4" fontId="15" fillId="0" borderId="0" xfId="1" applyNumberFormat="1" applyFont="1"/>
    <xf numFmtId="4" fontId="4" fillId="0" borderId="0" xfId="1" applyNumberFormat="1" applyFont="1"/>
    <xf numFmtId="44" fontId="15" fillId="0" borderId="0" xfId="1" applyFont="1"/>
    <xf numFmtId="0" fontId="13" fillId="0" borderId="0" xfId="0" applyFont="1"/>
    <xf numFmtId="0" fontId="12" fillId="0" borderId="0" xfId="0" applyFont="1" applyAlignment="1">
      <alignment horizontal="right"/>
    </xf>
    <xf numFmtId="4" fontId="12" fillId="10" borderId="0" xfId="0" applyNumberFormat="1" applyFont="1" applyFill="1"/>
    <xf numFmtId="4" fontId="12" fillId="0" borderId="0" xfId="0" applyNumberFormat="1" applyFont="1"/>
    <xf numFmtId="44" fontId="3" fillId="0" borderId="0" xfId="0" applyNumberFormat="1" applyFont="1" applyFill="1"/>
    <xf numFmtId="4" fontId="1" fillId="3" borderId="0" xfId="0" applyNumberFormat="1" applyFont="1" applyFill="1" applyBorder="1"/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abSelected="1" topLeftCell="A58" workbookViewId="0">
      <selection sqref="A1:AB87"/>
    </sheetView>
  </sheetViews>
  <sheetFormatPr baseColWidth="10" defaultRowHeight="15" x14ac:dyDescent="0.25"/>
  <cols>
    <col min="1" max="1" width="3.28515625" customWidth="1"/>
    <col min="7" max="7" width="0" hidden="1" customWidth="1"/>
    <col min="9" max="13" width="0" hidden="1" customWidth="1"/>
    <col min="15" max="15" width="0" hidden="1" customWidth="1"/>
    <col min="21" max="22" width="0" hidden="1" customWidth="1"/>
    <col min="24" max="24" width="0" hidden="1" customWidth="1"/>
    <col min="26" max="27" width="0" hidden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75" t="s">
        <v>164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75"/>
      <c r="X4" s="75"/>
      <c r="Y4" s="75"/>
      <c r="Z4" s="75"/>
      <c r="AA4" s="75"/>
      <c r="AB4" s="75"/>
    </row>
    <row r="5" spans="1:28" ht="67.5" x14ac:dyDescent="0.25">
      <c r="A5" s="5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2" t="s">
        <v>6</v>
      </c>
      <c r="I5" s="13" t="s">
        <v>7</v>
      </c>
      <c r="J5" s="11" t="s">
        <v>8</v>
      </c>
      <c r="K5" s="11" t="s">
        <v>9</v>
      </c>
      <c r="L5" s="14" t="s">
        <v>10</v>
      </c>
      <c r="M5" s="14" t="s">
        <v>11</v>
      </c>
      <c r="N5" s="15" t="s">
        <v>12</v>
      </c>
      <c r="O5" s="8" t="s">
        <v>13</v>
      </c>
      <c r="P5" s="8" t="s">
        <v>14</v>
      </c>
      <c r="Q5" s="16" t="s">
        <v>15</v>
      </c>
      <c r="R5" s="10" t="s">
        <v>16</v>
      </c>
      <c r="S5" s="10" t="s">
        <v>17</v>
      </c>
      <c r="T5" s="17" t="s">
        <v>18</v>
      </c>
      <c r="U5" s="18" t="s">
        <v>19</v>
      </c>
      <c r="V5" s="19" t="s">
        <v>20</v>
      </c>
      <c r="W5" s="20" t="s">
        <v>21</v>
      </c>
      <c r="X5" s="21" t="s">
        <v>22</v>
      </c>
      <c r="Y5" s="16" t="s">
        <v>23</v>
      </c>
      <c r="Z5" s="16" t="s">
        <v>24</v>
      </c>
      <c r="AA5" s="22" t="s">
        <v>25</v>
      </c>
      <c r="AB5" s="22" t="s">
        <v>26</v>
      </c>
    </row>
    <row r="6" spans="1:28" ht="15.75" x14ac:dyDescent="0.25">
      <c r="A6" s="1"/>
      <c r="B6" s="23" t="s">
        <v>27</v>
      </c>
      <c r="C6" s="24" t="s">
        <v>28</v>
      </c>
      <c r="D6" s="24"/>
      <c r="E6" s="25"/>
      <c r="F6" s="3"/>
      <c r="G6" s="26"/>
      <c r="H6" s="3"/>
      <c r="I6" s="3"/>
      <c r="J6" s="3"/>
      <c r="K6" s="3"/>
      <c r="L6" s="3"/>
      <c r="M6" s="3"/>
      <c r="N6" s="25"/>
      <c r="O6" s="25"/>
      <c r="P6" s="25"/>
      <c r="Q6" s="3"/>
      <c r="R6" s="3"/>
      <c r="S6" s="3"/>
      <c r="T6" s="25"/>
      <c r="U6" s="3"/>
      <c r="V6" s="3"/>
      <c r="W6" s="25"/>
      <c r="X6" s="4"/>
      <c r="Y6" s="1"/>
      <c r="Z6" s="1"/>
      <c r="AA6" s="1"/>
      <c r="AB6" s="1"/>
    </row>
    <row r="7" spans="1:28" ht="21" x14ac:dyDescent="0.35">
      <c r="A7" s="27"/>
      <c r="B7" s="27" t="s">
        <v>29</v>
      </c>
      <c r="C7" s="28" t="s">
        <v>30</v>
      </c>
      <c r="D7" s="27" t="s">
        <v>31</v>
      </c>
      <c r="E7" s="29">
        <v>24897.45</v>
      </c>
      <c r="F7" s="30">
        <v>15</v>
      </c>
      <c r="G7" s="31">
        <v>6000</v>
      </c>
      <c r="H7" s="29"/>
      <c r="I7" s="29"/>
      <c r="J7" s="29"/>
      <c r="K7" s="29"/>
      <c r="L7" s="29"/>
      <c r="M7" s="29"/>
      <c r="N7" s="29"/>
      <c r="O7" s="29"/>
      <c r="P7" s="29">
        <f>E7+-N7</f>
        <v>24897.45</v>
      </c>
      <c r="Q7" s="29">
        <v>0</v>
      </c>
      <c r="R7" s="29"/>
      <c r="S7" s="29">
        <v>4739.13</v>
      </c>
      <c r="T7" s="29">
        <v>0.11</v>
      </c>
      <c r="U7" s="32">
        <f>ROUND(E7*0.115,2)</f>
        <v>2863.21</v>
      </c>
      <c r="V7" s="29"/>
      <c r="W7" s="29">
        <f>SUM(S7:V7)+G7</f>
        <v>13602.45</v>
      </c>
      <c r="X7" s="33">
        <f>P7-W7</f>
        <v>11295</v>
      </c>
      <c r="Y7" s="34">
        <v>958.16</v>
      </c>
      <c r="Z7" s="29">
        <f>ROUND(+E7*17.5%,2)+ROUND(E7*3%,2)</f>
        <v>5103.97</v>
      </c>
      <c r="AA7" s="35">
        <f>ROUND(+E7*2%,2)</f>
        <v>497.95</v>
      </c>
      <c r="AB7" s="36">
        <f>SUM(Y7:AA7)</f>
        <v>6560.08</v>
      </c>
    </row>
    <row r="8" spans="1:28" ht="21" x14ac:dyDescent="0.35">
      <c r="A8" s="27"/>
      <c r="B8" s="37" t="s">
        <v>32</v>
      </c>
      <c r="C8" s="28" t="s">
        <v>33</v>
      </c>
      <c r="D8" s="27" t="s">
        <v>34</v>
      </c>
      <c r="E8" s="29">
        <v>6994.65</v>
      </c>
      <c r="F8" s="30">
        <v>15</v>
      </c>
      <c r="G8" s="29"/>
      <c r="H8" s="29"/>
      <c r="I8" s="29"/>
      <c r="J8" s="29"/>
      <c r="K8" s="29"/>
      <c r="L8" s="29"/>
      <c r="M8" s="29"/>
      <c r="N8" s="38"/>
      <c r="O8" s="29"/>
      <c r="P8" s="29">
        <f>E8+-N8</f>
        <v>6994.65</v>
      </c>
      <c r="Q8" s="29">
        <v>0</v>
      </c>
      <c r="R8" s="29"/>
      <c r="S8" s="29">
        <v>693.3</v>
      </c>
      <c r="T8" s="29">
        <v>0.17</v>
      </c>
      <c r="U8" s="32">
        <f>ROUND(E8*0.115,2)</f>
        <v>804.38</v>
      </c>
      <c r="V8" s="29"/>
      <c r="W8" s="29">
        <f>SUM(S8:V8)+G8</f>
        <v>1497.85</v>
      </c>
      <c r="X8" s="33">
        <f>P8-W8</f>
        <v>5496.7999999999993</v>
      </c>
      <c r="Y8" s="34">
        <v>453.02</v>
      </c>
      <c r="Z8" s="29">
        <f>ROUND(+E8*17.5%,2)+ROUND(E8*3%,2)</f>
        <v>1433.8999999999999</v>
      </c>
      <c r="AA8" s="35">
        <f>ROUND(+E8*2%,2)</f>
        <v>139.88999999999999</v>
      </c>
      <c r="AB8" s="36">
        <f>SUM(Y8:AA8)</f>
        <v>2026.81</v>
      </c>
    </row>
    <row r="9" spans="1:28" ht="18.75" x14ac:dyDescent="0.3">
      <c r="A9" s="1"/>
      <c r="B9" s="39" t="s">
        <v>35</v>
      </c>
      <c r="C9" s="40"/>
      <c r="D9" s="41"/>
      <c r="E9" s="42">
        <f>SUM(E7:E8)</f>
        <v>31892.1</v>
      </c>
      <c r="F9" s="42"/>
      <c r="G9" s="42">
        <f>+G8+G7</f>
        <v>6000</v>
      </c>
      <c r="H9" s="42"/>
      <c r="I9" s="42"/>
      <c r="J9" s="42"/>
      <c r="K9" s="42"/>
      <c r="L9" s="42"/>
      <c r="M9" s="42"/>
      <c r="N9" s="42">
        <f>SUM(N7:N8)</f>
        <v>0</v>
      </c>
      <c r="O9" s="42">
        <f>SUM(O7:O8)</f>
        <v>0</v>
      </c>
      <c r="P9" s="42">
        <f>SUM(P7:P8)</f>
        <v>31892.1</v>
      </c>
      <c r="Q9" s="42">
        <f t="shared" ref="Q9:AB9" si="0">SUM(Q7:Q8)</f>
        <v>0</v>
      </c>
      <c r="R9" s="42">
        <f t="shared" si="0"/>
        <v>0</v>
      </c>
      <c r="S9" s="42">
        <f t="shared" si="0"/>
        <v>5432.43</v>
      </c>
      <c r="T9" s="42">
        <f t="shared" si="0"/>
        <v>0.28000000000000003</v>
      </c>
      <c r="U9" s="42">
        <f>SUM(U7:U8)</f>
        <v>3667.59</v>
      </c>
      <c r="V9" s="42"/>
      <c r="W9" s="42">
        <f t="shared" si="0"/>
        <v>15100.300000000001</v>
      </c>
      <c r="X9" s="42">
        <f>SUM(X7:X8)</f>
        <v>16791.8</v>
      </c>
      <c r="Y9" s="42">
        <f t="shared" si="0"/>
        <v>1411.1799999999998</v>
      </c>
      <c r="Z9" s="42">
        <f t="shared" si="0"/>
        <v>6537.87</v>
      </c>
      <c r="AA9" s="42">
        <f t="shared" si="0"/>
        <v>637.83999999999992</v>
      </c>
      <c r="AB9" s="42">
        <f t="shared" si="0"/>
        <v>8586.89</v>
      </c>
    </row>
    <row r="10" spans="1:28" ht="18.75" x14ac:dyDescent="0.3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3"/>
      <c r="Y10" s="1"/>
      <c r="Z10" s="1"/>
      <c r="AA10" s="1"/>
      <c r="AB10" s="1"/>
    </row>
    <row r="11" spans="1:28" ht="18.75" x14ac:dyDescent="0.3">
      <c r="A11" s="1"/>
      <c r="B11" s="23" t="s">
        <v>36</v>
      </c>
      <c r="C11" s="40" t="s">
        <v>37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3"/>
      <c r="Y11" s="1"/>
      <c r="Z11" s="1"/>
      <c r="AA11" s="1"/>
      <c r="AB11" s="1"/>
    </row>
    <row r="12" spans="1:28" ht="21" x14ac:dyDescent="0.35">
      <c r="A12" s="27"/>
      <c r="B12" s="27" t="s">
        <v>38</v>
      </c>
      <c r="C12" s="28" t="s">
        <v>39</v>
      </c>
      <c r="D12" s="37" t="s">
        <v>40</v>
      </c>
      <c r="E12" s="29">
        <v>14691.75</v>
      </c>
      <c r="F12" s="30">
        <v>15</v>
      </c>
      <c r="G12" s="31">
        <v>2858</v>
      </c>
      <c r="H12" s="29"/>
      <c r="I12" s="29"/>
      <c r="J12" s="29"/>
      <c r="K12" s="29"/>
      <c r="L12" s="29"/>
      <c r="M12" s="29"/>
      <c r="N12" s="29"/>
      <c r="O12" s="29"/>
      <c r="P12" s="29">
        <f>E12+-N12</f>
        <v>14691.75</v>
      </c>
      <c r="Q12" s="29">
        <v>0</v>
      </c>
      <c r="R12" s="29"/>
      <c r="S12" s="29">
        <v>2315.13</v>
      </c>
      <c r="T12" s="29">
        <v>7.0000000000000007E-2</v>
      </c>
      <c r="U12" s="32">
        <f>ROUND(E12*0.115,2)</f>
        <v>1689.55</v>
      </c>
      <c r="V12" s="29"/>
      <c r="W12" s="29">
        <f>SUM(S12:V12)+G12</f>
        <v>6862.75</v>
      </c>
      <c r="X12" s="33">
        <f>P12-W12</f>
        <v>7829</v>
      </c>
      <c r="Y12" s="34">
        <v>670.2</v>
      </c>
      <c r="Z12" s="29">
        <f>ROUND(+E12*17.5%,2)+ROUND(E12*3%,2)</f>
        <v>3011.81</v>
      </c>
      <c r="AA12" s="35">
        <f>ROUND(+E12*2%,2)</f>
        <v>293.83999999999997</v>
      </c>
      <c r="AB12" s="36">
        <f t="shared" ref="AB12:AB23" si="1">SUM(Y12:AA12)</f>
        <v>3975.8500000000004</v>
      </c>
    </row>
    <row r="13" spans="1:28" ht="21" x14ac:dyDescent="0.35">
      <c r="A13" s="27"/>
      <c r="B13" s="37" t="s">
        <v>165</v>
      </c>
      <c r="C13" s="28" t="s">
        <v>166</v>
      </c>
      <c r="D13" s="27" t="s">
        <v>42</v>
      </c>
      <c r="E13" s="3">
        <f>7816.2/15*12</f>
        <v>6252.9600000000009</v>
      </c>
      <c r="F13" s="71">
        <v>12</v>
      </c>
      <c r="G13" s="29"/>
      <c r="H13" s="29"/>
      <c r="I13" s="29"/>
      <c r="J13" s="29"/>
      <c r="K13" s="29"/>
      <c r="L13" s="29"/>
      <c r="M13" s="29"/>
      <c r="N13" s="45"/>
      <c r="O13" s="46"/>
      <c r="P13" s="29">
        <f t="shared" ref="P13:P23" si="2">E13+-N13</f>
        <v>6252.9600000000009</v>
      </c>
      <c r="Q13" s="29"/>
      <c r="R13" s="29"/>
      <c r="S13" s="3">
        <v>562.88</v>
      </c>
      <c r="T13" s="29">
        <v>0.08</v>
      </c>
      <c r="U13" s="29"/>
      <c r="V13" s="29"/>
      <c r="W13" s="29">
        <f>SUM(S13:V13)+G13</f>
        <v>562.96</v>
      </c>
      <c r="X13" s="33">
        <f>P13-W13</f>
        <v>5690.0000000000009</v>
      </c>
      <c r="Y13" s="53">
        <v>384.04</v>
      </c>
      <c r="Z13" s="29"/>
      <c r="AA13" s="48"/>
      <c r="AB13" s="36">
        <f t="shared" si="1"/>
        <v>384.04</v>
      </c>
    </row>
    <row r="14" spans="1:28" ht="21" x14ac:dyDescent="0.35">
      <c r="A14" s="27"/>
      <c r="B14" s="27" t="s">
        <v>43</v>
      </c>
      <c r="C14" s="28" t="s">
        <v>44</v>
      </c>
      <c r="D14" s="37" t="s">
        <v>45</v>
      </c>
      <c r="E14" s="29">
        <v>9820.35</v>
      </c>
      <c r="F14" s="30">
        <v>15</v>
      </c>
      <c r="G14" s="31">
        <v>2000</v>
      </c>
      <c r="H14" s="29"/>
      <c r="I14" s="29"/>
      <c r="J14" s="29"/>
      <c r="K14" s="29"/>
      <c r="L14" s="29"/>
      <c r="M14" s="29"/>
      <c r="N14" s="45">
        <v>3.12</v>
      </c>
      <c r="O14" s="46"/>
      <c r="P14" s="29">
        <f t="shared" si="2"/>
        <v>9817.23</v>
      </c>
      <c r="Q14" s="29">
        <v>0</v>
      </c>
      <c r="R14" s="29"/>
      <c r="S14" s="29">
        <v>1274.5999999999999</v>
      </c>
      <c r="T14" s="29">
        <v>-0.11</v>
      </c>
      <c r="U14" s="32">
        <f>ROUND(E14*0.115,2)</f>
        <v>1129.3399999999999</v>
      </c>
      <c r="V14" s="29"/>
      <c r="W14" s="29">
        <f t="shared" ref="W14:W23" si="3">SUM(S14:V14)+G14</f>
        <v>4403.83</v>
      </c>
      <c r="X14" s="33">
        <f t="shared" ref="X14:X23" si="4">P14-W14</f>
        <v>5413.4</v>
      </c>
      <c r="Y14" s="34">
        <v>532.75</v>
      </c>
      <c r="Z14" s="29">
        <f>ROUND(+E14*17.5%,2)+ROUND(E14*3%,2)</f>
        <v>2013.17</v>
      </c>
      <c r="AA14" s="35">
        <f>ROUND(+E14*2%,2)</f>
        <v>196.41</v>
      </c>
      <c r="AB14" s="36">
        <f t="shared" si="1"/>
        <v>2742.33</v>
      </c>
    </row>
    <row r="15" spans="1:28" ht="21" x14ac:dyDescent="0.35">
      <c r="A15" s="1"/>
      <c r="B15" s="1" t="s">
        <v>46</v>
      </c>
      <c r="C15" s="2" t="s">
        <v>47</v>
      </c>
      <c r="D15" s="1" t="s">
        <v>48</v>
      </c>
      <c r="E15" s="3">
        <v>5774.4</v>
      </c>
      <c r="F15" s="71">
        <v>15</v>
      </c>
      <c r="G15" s="31">
        <v>2887</v>
      </c>
      <c r="H15" s="3"/>
      <c r="I15" s="3"/>
      <c r="J15" s="3"/>
      <c r="K15" s="3"/>
      <c r="L15" s="3"/>
      <c r="M15" s="3"/>
      <c r="N15" s="49"/>
      <c r="O15" s="3"/>
      <c r="P15" s="29">
        <f t="shared" si="2"/>
        <v>5774.4</v>
      </c>
      <c r="Q15" s="3">
        <v>0</v>
      </c>
      <c r="R15" s="3"/>
      <c r="S15" s="3">
        <v>486.31</v>
      </c>
      <c r="T15" s="3">
        <v>0.03</v>
      </c>
      <c r="U15" s="32">
        <f>ROUND(E15*0.115,2)</f>
        <v>664.06</v>
      </c>
      <c r="V15" s="29"/>
      <c r="W15" s="29">
        <f t="shared" si="3"/>
        <v>4037.3999999999996</v>
      </c>
      <c r="X15" s="33">
        <f t="shared" si="4"/>
        <v>1737</v>
      </c>
      <c r="Y15" s="50">
        <v>418.59</v>
      </c>
      <c r="Z15" s="3">
        <f>ROUND(+E15*17.5%,2)+ROUND(E15*3%,2)</f>
        <v>1183.75</v>
      </c>
      <c r="AA15" s="35">
        <f>ROUND(+E15*2%,2)</f>
        <v>115.49</v>
      </c>
      <c r="AB15" s="36">
        <f t="shared" si="1"/>
        <v>1717.83</v>
      </c>
    </row>
    <row r="16" spans="1:28" ht="21" x14ac:dyDescent="0.35">
      <c r="A16" s="1"/>
      <c r="B16" t="s">
        <v>49</v>
      </c>
      <c r="C16" s="2" t="s">
        <v>50</v>
      </c>
      <c r="D16" t="s">
        <v>51</v>
      </c>
      <c r="E16" s="3">
        <v>5774.4</v>
      </c>
      <c r="F16" s="71">
        <v>15</v>
      </c>
      <c r="G16" s="31">
        <v>734.08</v>
      </c>
      <c r="H16" s="3"/>
      <c r="I16" s="3"/>
      <c r="J16" s="3"/>
      <c r="K16" s="3"/>
      <c r="L16" s="3"/>
      <c r="M16" s="3"/>
      <c r="N16" s="51"/>
      <c r="O16" s="3"/>
      <c r="P16" s="29">
        <f t="shared" si="2"/>
        <v>5774.4</v>
      </c>
      <c r="Q16" s="3"/>
      <c r="R16" s="3"/>
      <c r="S16" s="3">
        <v>486.31</v>
      </c>
      <c r="T16" s="3">
        <v>-0.05</v>
      </c>
      <c r="U16" s="32">
        <f>ROUND(E16*0.115,2)</f>
        <v>664.06</v>
      </c>
      <c r="V16" s="29"/>
      <c r="W16" s="29">
        <f t="shared" si="3"/>
        <v>1884.4</v>
      </c>
      <c r="X16" s="33">
        <f t="shared" si="4"/>
        <v>3889.9999999999995</v>
      </c>
      <c r="Y16" s="50">
        <v>418.59</v>
      </c>
      <c r="Z16" s="3">
        <f>ROUND(+E16*17.5%,2)+ROUND(E16*3%,2)</f>
        <v>1183.75</v>
      </c>
      <c r="AA16" s="35">
        <f>ROUND(+E16*2%,2)</f>
        <v>115.49</v>
      </c>
      <c r="AB16" s="36">
        <f t="shared" si="1"/>
        <v>1717.83</v>
      </c>
    </row>
    <row r="17" spans="1:28" ht="21" x14ac:dyDescent="0.35">
      <c r="A17" s="1"/>
      <c r="B17" s="1" t="s">
        <v>52</v>
      </c>
      <c r="C17" s="2" t="s">
        <v>53</v>
      </c>
      <c r="D17" s="1" t="s">
        <v>54</v>
      </c>
      <c r="E17" s="3">
        <v>5221.3500000000004</v>
      </c>
      <c r="F17" s="71">
        <v>15</v>
      </c>
      <c r="G17" s="31">
        <v>2611</v>
      </c>
      <c r="H17" s="3"/>
      <c r="I17" s="3"/>
      <c r="J17" s="3"/>
      <c r="K17" s="3"/>
      <c r="L17" s="3"/>
      <c r="M17" s="3"/>
      <c r="N17" s="51"/>
      <c r="O17" s="3"/>
      <c r="P17" s="29">
        <f t="shared" si="2"/>
        <v>5221.3500000000004</v>
      </c>
      <c r="Q17" s="3"/>
      <c r="R17" s="3"/>
      <c r="S17" s="3">
        <v>411.62</v>
      </c>
      <c r="T17" s="3">
        <v>7.0000000000000007E-2</v>
      </c>
      <c r="U17" s="32">
        <f>ROUND(E17*0.115,2)</f>
        <v>600.46</v>
      </c>
      <c r="V17" s="29"/>
      <c r="W17" s="29">
        <f t="shared" si="3"/>
        <v>3623.15</v>
      </c>
      <c r="X17" s="33">
        <f t="shared" si="4"/>
        <v>1598.2000000000003</v>
      </c>
      <c r="Y17" s="50">
        <v>402.98</v>
      </c>
      <c r="Z17" s="3">
        <f>ROUND(+E17*17.5%,2)+ROUND(E17*3%,2)</f>
        <v>1070.3800000000001</v>
      </c>
      <c r="AA17" s="35">
        <f>ROUND(+E17*2%,2)</f>
        <v>104.43</v>
      </c>
      <c r="AB17" s="36">
        <f t="shared" si="1"/>
        <v>1577.7900000000002</v>
      </c>
    </row>
    <row r="18" spans="1:28" ht="21" x14ac:dyDescent="0.35">
      <c r="A18" s="1"/>
      <c r="B18" s="44" t="s">
        <v>55</v>
      </c>
      <c r="C18" s="2" t="s">
        <v>161</v>
      </c>
      <c r="D18" s="1" t="s">
        <v>56</v>
      </c>
      <c r="E18" s="70">
        <v>5774.4</v>
      </c>
      <c r="F18" s="71">
        <v>15</v>
      </c>
      <c r="G18" s="29"/>
      <c r="H18" s="51"/>
      <c r="I18" s="51"/>
      <c r="J18" s="51"/>
      <c r="K18" s="51"/>
      <c r="L18" s="51"/>
      <c r="M18" s="51"/>
      <c r="N18" s="49"/>
      <c r="O18" s="3"/>
      <c r="P18" s="29">
        <f t="shared" si="2"/>
        <v>5774.4</v>
      </c>
      <c r="Q18" s="3"/>
      <c r="R18" s="3"/>
      <c r="S18" s="3">
        <v>486.31</v>
      </c>
      <c r="T18" s="3">
        <v>-0.11</v>
      </c>
      <c r="U18" s="29">
        <v>0</v>
      </c>
      <c r="V18" s="29"/>
      <c r="W18" s="29">
        <f t="shared" si="3"/>
        <v>486.2</v>
      </c>
      <c r="X18" s="33">
        <f t="shared" si="4"/>
        <v>5288.2</v>
      </c>
      <c r="Y18" s="50">
        <v>418.59</v>
      </c>
      <c r="Z18" s="3">
        <v>0</v>
      </c>
      <c r="AA18" s="48">
        <v>0</v>
      </c>
      <c r="AB18" s="36">
        <f t="shared" si="1"/>
        <v>418.59</v>
      </c>
    </row>
    <row r="19" spans="1:28" ht="21" x14ac:dyDescent="0.35">
      <c r="A19" s="1"/>
      <c r="B19" t="s">
        <v>57</v>
      </c>
      <c r="C19" s="2" t="s">
        <v>58</v>
      </c>
      <c r="D19" t="s">
        <v>54</v>
      </c>
      <c r="E19" s="29">
        <v>5221.3500000000004</v>
      </c>
      <c r="F19" s="71">
        <v>15</v>
      </c>
      <c r="G19" s="31">
        <v>2611</v>
      </c>
      <c r="H19" s="3"/>
      <c r="I19" s="3"/>
      <c r="J19" s="3"/>
      <c r="K19" s="3"/>
      <c r="L19" s="3"/>
      <c r="M19" s="3"/>
      <c r="N19" s="51"/>
      <c r="O19" s="3"/>
      <c r="P19" s="29">
        <f t="shared" si="2"/>
        <v>5221.3500000000004</v>
      </c>
      <c r="Q19" s="3"/>
      <c r="R19" s="3"/>
      <c r="S19" s="3">
        <v>411.62</v>
      </c>
      <c r="T19" s="3">
        <v>7.0000000000000007E-2</v>
      </c>
      <c r="U19" s="32">
        <f>ROUND(E19*0.115,2)</f>
        <v>600.46</v>
      </c>
      <c r="V19" s="29"/>
      <c r="W19" s="29">
        <f t="shared" si="3"/>
        <v>3623.15</v>
      </c>
      <c r="X19" s="33">
        <f t="shared" si="4"/>
        <v>1598.2000000000003</v>
      </c>
      <c r="Y19" s="50">
        <v>402.98</v>
      </c>
      <c r="Z19" s="3">
        <f>ROUND(+E19*17.5%,2)+ROUND(E19*3%,2)</f>
        <v>1070.3800000000001</v>
      </c>
      <c r="AA19" s="35">
        <f>ROUND(+E19*2%,2)</f>
        <v>104.43</v>
      </c>
      <c r="AB19" s="36">
        <f t="shared" si="1"/>
        <v>1577.7900000000002</v>
      </c>
    </row>
    <row r="20" spans="1:28" ht="21" x14ac:dyDescent="0.35">
      <c r="A20" s="27"/>
      <c r="B20" s="52" t="s">
        <v>59</v>
      </c>
      <c r="C20" s="28" t="s">
        <v>60</v>
      </c>
      <c r="D20" s="52" t="s">
        <v>61</v>
      </c>
      <c r="E20" s="3">
        <v>5584.2</v>
      </c>
      <c r="F20" s="30">
        <v>15</v>
      </c>
      <c r="G20" s="31">
        <v>500</v>
      </c>
      <c r="H20" s="38"/>
      <c r="I20" s="38"/>
      <c r="J20" s="38"/>
      <c r="K20" s="38"/>
      <c r="L20" s="38"/>
      <c r="M20" s="38"/>
      <c r="N20" s="45"/>
      <c r="O20" s="29"/>
      <c r="P20" s="29">
        <f t="shared" si="2"/>
        <v>5584.2</v>
      </c>
      <c r="Q20" s="29"/>
      <c r="R20" s="29"/>
      <c r="S20" s="29">
        <v>455.88</v>
      </c>
      <c r="T20" s="29">
        <v>-0.06</v>
      </c>
      <c r="U20" s="32">
        <f>ROUND(E20*0.115,2)</f>
        <v>642.17999999999995</v>
      </c>
      <c r="V20" s="29"/>
      <c r="W20" s="29">
        <f t="shared" si="3"/>
        <v>1598</v>
      </c>
      <c r="X20" s="47">
        <f t="shared" si="4"/>
        <v>3986.2</v>
      </c>
      <c r="Y20" s="34">
        <v>413.23</v>
      </c>
      <c r="Z20" s="3">
        <f>ROUND(+E20*17.5%,2)+ROUND(E20*3%,2)</f>
        <v>1144.77</v>
      </c>
      <c r="AA20" s="35">
        <f>ROUND(+E20*2%,2)</f>
        <v>111.68</v>
      </c>
      <c r="AB20" s="36">
        <f t="shared" si="1"/>
        <v>1669.68</v>
      </c>
    </row>
    <row r="21" spans="1:28" ht="21" x14ac:dyDescent="0.35">
      <c r="A21" s="1"/>
      <c r="B21" s="52" t="s">
        <v>62</v>
      </c>
      <c r="C21" s="2" t="s">
        <v>63</v>
      </c>
      <c r="D21" t="s">
        <v>64</v>
      </c>
      <c r="E21" s="3">
        <v>6994.65</v>
      </c>
      <c r="F21" s="71">
        <v>15</v>
      </c>
      <c r="G21" s="29"/>
      <c r="H21" s="3"/>
      <c r="I21" s="3"/>
      <c r="J21" s="3"/>
      <c r="K21" s="3"/>
      <c r="L21" s="3"/>
      <c r="M21" s="3"/>
      <c r="N21" s="51">
        <v>5.55</v>
      </c>
      <c r="O21" s="3"/>
      <c r="P21" s="29">
        <f t="shared" si="2"/>
        <v>6989.0999999999995</v>
      </c>
      <c r="Q21" s="3"/>
      <c r="R21" s="3"/>
      <c r="S21" s="29">
        <v>693.3</v>
      </c>
      <c r="T21" s="3">
        <v>0.02</v>
      </c>
      <c r="U21" s="32">
        <f>ROUND(E21*0.115,2)</f>
        <v>804.38</v>
      </c>
      <c r="V21" s="29"/>
      <c r="W21" s="29">
        <f t="shared" si="3"/>
        <v>1497.6999999999998</v>
      </c>
      <c r="X21" s="33">
        <f t="shared" si="4"/>
        <v>5491.4</v>
      </c>
      <c r="Y21" s="34">
        <v>453.02</v>
      </c>
      <c r="Z21" s="3">
        <f>ROUND(+E21*17.5%,2)+ROUND(E21*3%,2)</f>
        <v>1433.8999999999999</v>
      </c>
      <c r="AA21" s="35">
        <f>ROUND(+E21*2%,2)</f>
        <v>139.88999999999999</v>
      </c>
      <c r="AB21" s="36">
        <f t="shared" si="1"/>
        <v>2026.81</v>
      </c>
    </row>
    <row r="22" spans="1:28" ht="21" x14ac:dyDescent="0.35">
      <c r="A22" s="1"/>
      <c r="B22" s="44" t="s">
        <v>65</v>
      </c>
      <c r="C22" s="2" t="s">
        <v>66</v>
      </c>
      <c r="D22" s="44" t="s">
        <v>67</v>
      </c>
      <c r="E22" s="3">
        <v>8500.0499999999993</v>
      </c>
      <c r="F22" s="71">
        <v>15</v>
      </c>
      <c r="G22" s="3"/>
      <c r="H22" s="3"/>
      <c r="I22" s="3"/>
      <c r="J22" s="3"/>
      <c r="K22" s="3"/>
      <c r="L22" s="3"/>
      <c r="M22" s="3"/>
      <c r="N22" s="49"/>
      <c r="O22" s="3"/>
      <c r="P22" s="29">
        <f t="shared" si="2"/>
        <v>8500.0499999999993</v>
      </c>
      <c r="Q22" s="3">
        <v>0</v>
      </c>
      <c r="R22" s="3"/>
      <c r="S22" s="3">
        <v>992.59</v>
      </c>
      <c r="T22" s="3">
        <v>-0.05</v>
      </c>
      <c r="U22" s="32">
        <f>ROUND(E22*0.115,2)</f>
        <v>977.51</v>
      </c>
      <c r="V22" s="29"/>
      <c r="W22" s="29">
        <f t="shared" si="3"/>
        <v>1970.0500000000002</v>
      </c>
      <c r="X22" s="33">
        <f t="shared" si="4"/>
        <v>6529.9999999999991</v>
      </c>
      <c r="Y22" s="50">
        <v>495.5</v>
      </c>
      <c r="Z22" s="3">
        <f>ROUND(+E22*17.5%,2)+ROUND(E22*3%,2)</f>
        <v>1742.51</v>
      </c>
      <c r="AA22" s="35">
        <f>ROUND(+E22*2%,2)</f>
        <v>170</v>
      </c>
      <c r="AB22" s="36">
        <f t="shared" si="1"/>
        <v>2408.0100000000002</v>
      </c>
    </row>
    <row r="23" spans="1:28" ht="21" x14ac:dyDescent="0.35">
      <c r="A23" s="1"/>
      <c r="B23" s="44" t="s">
        <v>68</v>
      </c>
      <c r="C23" s="2" t="s">
        <v>69</v>
      </c>
      <c r="D23" s="44" t="s">
        <v>64</v>
      </c>
      <c r="E23" s="3">
        <v>5555.1</v>
      </c>
      <c r="F23" s="71">
        <v>15</v>
      </c>
      <c r="G23" s="3"/>
      <c r="H23" s="3"/>
      <c r="I23" s="3"/>
      <c r="J23" s="3"/>
      <c r="K23" s="3"/>
      <c r="L23" s="3"/>
      <c r="M23" s="3"/>
      <c r="N23" s="49"/>
      <c r="O23" s="3"/>
      <c r="P23" s="29">
        <f t="shared" si="2"/>
        <v>5555.1</v>
      </c>
      <c r="Q23" s="3">
        <v>0</v>
      </c>
      <c r="R23" s="3"/>
      <c r="S23" s="3">
        <v>451.22</v>
      </c>
      <c r="T23" s="3">
        <v>0.04</v>
      </c>
      <c r="U23" s="32">
        <f>ROUND(E23*0.115,2)</f>
        <v>638.84</v>
      </c>
      <c r="V23" s="29"/>
      <c r="W23" s="29">
        <f t="shared" si="3"/>
        <v>1090.1000000000001</v>
      </c>
      <c r="X23" s="33">
        <f t="shared" si="4"/>
        <v>4465</v>
      </c>
      <c r="Y23" s="50">
        <v>412.41</v>
      </c>
      <c r="Z23" s="3">
        <f>ROUND(+E23*17.5%,2)+ROUND(E23*3%,2)</f>
        <v>1138.79</v>
      </c>
      <c r="AA23" s="35">
        <f>ROUND(+E23*2%,2)</f>
        <v>111.1</v>
      </c>
      <c r="AB23" s="36">
        <f t="shared" si="1"/>
        <v>1662.3</v>
      </c>
    </row>
    <row r="24" spans="1:28" ht="18.75" x14ac:dyDescent="0.3">
      <c r="A24" s="1"/>
      <c r="B24" s="23" t="s">
        <v>35</v>
      </c>
      <c r="C24" s="40"/>
      <c r="D24" s="41"/>
      <c r="E24" s="42">
        <f>SUM(E12:E23)</f>
        <v>85164.96</v>
      </c>
      <c r="F24" s="42"/>
      <c r="G24" s="42">
        <f>SUM(G12:G23)</f>
        <v>14201.08</v>
      </c>
      <c r="H24" s="42" t="e">
        <f>+#REF!+H17+H15+H12+H13+H14+H18</f>
        <v>#REF!</v>
      </c>
      <c r="I24" s="42"/>
      <c r="J24" s="42"/>
      <c r="K24" s="42"/>
      <c r="L24" s="42"/>
      <c r="M24" s="42"/>
      <c r="N24" s="42">
        <f>SUM(N12:N23)</f>
        <v>8.67</v>
      </c>
      <c r="O24" s="42">
        <f>SUM(O12:O21)</f>
        <v>0</v>
      </c>
      <c r="P24" s="42">
        <f t="shared" ref="P24:AB24" si="5">SUM(P12:P23)</f>
        <v>85156.290000000008</v>
      </c>
      <c r="Q24" s="42">
        <f t="shared" si="5"/>
        <v>0</v>
      </c>
      <c r="R24" s="42">
        <f t="shared" si="5"/>
        <v>0</v>
      </c>
      <c r="S24" s="42">
        <f t="shared" si="5"/>
        <v>9027.77</v>
      </c>
      <c r="T24" s="42">
        <f t="shared" si="5"/>
        <v>0</v>
      </c>
      <c r="U24" s="42">
        <f t="shared" si="5"/>
        <v>8410.84</v>
      </c>
      <c r="V24" s="42">
        <f t="shared" si="5"/>
        <v>0</v>
      </c>
      <c r="W24" s="42">
        <f t="shared" si="5"/>
        <v>31639.690000000002</v>
      </c>
      <c r="X24" s="42">
        <f t="shared" si="5"/>
        <v>53516.6</v>
      </c>
      <c r="Y24" s="42">
        <f t="shared" si="5"/>
        <v>5422.88</v>
      </c>
      <c r="Z24" s="42">
        <f t="shared" si="5"/>
        <v>14993.210000000003</v>
      </c>
      <c r="AA24" s="42">
        <f t="shared" si="5"/>
        <v>1462.7600000000002</v>
      </c>
      <c r="AB24" s="42">
        <f t="shared" si="5"/>
        <v>21878.850000000002</v>
      </c>
    </row>
    <row r="25" spans="1:28" ht="18.75" x14ac:dyDescent="0.3">
      <c r="A25" s="1"/>
      <c r="B25" s="23"/>
      <c r="C25" s="2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3"/>
      <c r="Y25" s="1"/>
      <c r="Z25" s="1"/>
      <c r="AA25" s="1"/>
      <c r="AB25" s="1"/>
    </row>
    <row r="26" spans="1:28" ht="18.75" x14ac:dyDescent="0.3">
      <c r="A26" s="1"/>
      <c r="B26" s="23" t="s">
        <v>70</v>
      </c>
      <c r="C26" s="40" t="s">
        <v>71</v>
      </c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3"/>
      <c r="Y26" s="1"/>
      <c r="Z26" s="1"/>
      <c r="AA26" s="1"/>
      <c r="AB26" s="1"/>
    </row>
    <row r="27" spans="1:28" ht="21" x14ac:dyDescent="0.35">
      <c r="A27" s="1"/>
      <c r="B27" s="1" t="s">
        <v>72</v>
      </c>
      <c r="C27" s="2" t="s">
        <v>73</v>
      </c>
      <c r="D27" t="s">
        <v>74</v>
      </c>
      <c r="E27" s="3">
        <v>8087.1</v>
      </c>
      <c r="F27" s="71">
        <v>15</v>
      </c>
      <c r="G27" s="3"/>
      <c r="H27" s="3"/>
      <c r="I27" s="3"/>
      <c r="J27" s="3"/>
      <c r="K27" s="3"/>
      <c r="L27" s="3"/>
      <c r="M27" s="3"/>
      <c r="N27" s="51"/>
      <c r="O27" s="3"/>
      <c r="P27" s="3">
        <f>E27+-N27</f>
        <v>8087.1</v>
      </c>
      <c r="Q27" s="3">
        <v>0</v>
      </c>
      <c r="R27" s="3"/>
      <c r="S27" s="3">
        <v>904.38</v>
      </c>
      <c r="T27" s="3">
        <v>-0.1</v>
      </c>
      <c r="U27" s="32">
        <f>ROUND(E27*0.115,2)</f>
        <v>930.02</v>
      </c>
      <c r="V27" s="29"/>
      <c r="W27" s="3">
        <f>SUM(S27:U27)+G27</f>
        <v>1834.3</v>
      </c>
      <c r="X27" s="33">
        <f>P27-W27</f>
        <v>6252.8</v>
      </c>
      <c r="Y27" s="53">
        <v>483.85</v>
      </c>
      <c r="Z27" s="3">
        <f>ROUND(+E27*17.5%,2)+ROUND(E27*3%,2)</f>
        <v>1657.85</v>
      </c>
      <c r="AA27" s="35">
        <f>ROUND(+E27*2%,2)</f>
        <v>161.74</v>
      </c>
      <c r="AB27" s="36">
        <f>SUM(Y27:AA27)</f>
        <v>2303.4399999999996</v>
      </c>
    </row>
    <row r="28" spans="1:28" ht="21" x14ac:dyDescent="0.35">
      <c r="A28" s="1"/>
      <c r="B28" s="1" t="s">
        <v>75</v>
      </c>
      <c r="C28" s="2" t="s">
        <v>76</v>
      </c>
      <c r="D28" t="s">
        <v>77</v>
      </c>
      <c r="E28" s="3">
        <v>8087.1</v>
      </c>
      <c r="F28" s="71">
        <v>15</v>
      </c>
      <c r="G28" s="3"/>
      <c r="H28" s="3"/>
      <c r="I28" s="3"/>
      <c r="J28" s="3"/>
      <c r="K28" s="3"/>
      <c r="L28" s="3"/>
      <c r="M28" s="3"/>
      <c r="N28" s="49"/>
      <c r="O28" s="3"/>
      <c r="P28" s="3">
        <f t="shared" ref="P28:P30" si="6">E28+-N28</f>
        <v>8087.1</v>
      </c>
      <c r="Q28" s="3">
        <v>0</v>
      </c>
      <c r="R28" s="3"/>
      <c r="S28" s="3">
        <v>904.38</v>
      </c>
      <c r="T28" s="3">
        <v>-0.1</v>
      </c>
      <c r="U28" s="32">
        <f>ROUND(E28*0.115,2)</f>
        <v>930.02</v>
      </c>
      <c r="V28" s="29"/>
      <c r="W28" s="3">
        <f>SUM(S28:U28)+G28</f>
        <v>1834.3</v>
      </c>
      <c r="X28" s="33">
        <f>P28-W28</f>
        <v>6252.8</v>
      </c>
      <c r="Y28" s="53">
        <v>483.85</v>
      </c>
      <c r="Z28" s="3">
        <f>ROUND(+E28*17.5%,2)+ROUND(E28*3%,2)</f>
        <v>1657.85</v>
      </c>
      <c r="AA28" s="35">
        <f>ROUND(+E28*2%,2)</f>
        <v>161.74</v>
      </c>
      <c r="AB28" s="36">
        <f>SUM(Y28:AA28)</f>
        <v>2303.4399999999996</v>
      </c>
    </row>
    <row r="29" spans="1:28" ht="21" x14ac:dyDescent="0.35">
      <c r="A29" s="1"/>
      <c r="B29" s="1" t="s">
        <v>78</v>
      </c>
      <c r="C29" s="2" t="s">
        <v>79</v>
      </c>
      <c r="D29" s="44" t="s">
        <v>80</v>
      </c>
      <c r="E29" s="3">
        <v>8087.1</v>
      </c>
      <c r="F29" s="71">
        <v>15</v>
      </c>
      <c r="G29" s="31">
        <v>3945.72</v>
      </c>
      <c r="H29" s="3"/>
      <c r="I29" s="3"/>
      <c r="J29" s="3"/>
      <c r="K29" s="3"/>
      <c r="L29" s="3"/>
      <c r="M29" s="3"/>
      <c r="N29" s="51">
        <v>15.4</v>
      </c>
      <c r="O29" s="3"/>
      <c r="P29" s="3">
        <f t="shared" si="6"/>
        <v>8071.7000000000007</v>
      </c>
      <c r="Q29" s="3">
        <v>0</v>
      </c>
      <c r="R29" s="3"/>
      <c r="S29" s="3">
        <v>904.38</v>
      </c>
      <c r="T29" s="3">
        <v>-0.02</v>
      </c>
      <c r="U29" s="32">
        <f>ROUND(E29*0.115,2)</f>
        <v>930.02</v>
      </c>
      <c r="V29" s="29"/>
      <c r="W29" s="3">
        <f>SUM(S29:U29)+G29</f>
        <v>5780.1</v>
      </c>
      <c r="X29" s="33">
        <f>P29-W29</f>
        <v>2291.6000000000004</v>
      </c>
      <c r="Y29" s="53">
        <v>483.85</v>
      </c>
      <c r="Z29" s="3">
        <f>ROUND(+E29*17.5%,2)+ROUND(E29*3%,2)</f>
        <v>1657.85</v>
      </c>
      <c r="AA29" s="35">
        <f>ROUND(+E29*2%,2)</f>
        <v>161.74</v>
      </c>
      <c r="AB29" s="36">
        <f>SUM(Y29:AA29)</f>
        <v>2303.4399999999996</v>
      </c>
    </row>
    <row r="30" spans="1:28" ht="21" x14ac:dyDescent="0.35">
      <c r="A30" s="1"/>
      <c r="B30" s="44" t="s">
        <v>81</v>
      </c>
      <c r="C30" s="2" t="s">
        <v>82</v>
      </c>
      <c r="D30" t="s">
        <v>77</v>
      </c>
      <c r="E30" s="3">
        <v>8087.1</v>
      </c>
      <c r="F30" s="71">
        <v>15</v>
      </c>
      <c r="G30" s="29"/>
      <c r="H30" s="51"/>
      <c r="I30" s="51"/>
      <c r="J30" s="51"/>
      <c r="K30" s="51"/>
      <c r="L30" s="51"/>
      <c r="M30" s="51"/>
      <c r="N30" s="51"/>
      <c r="O30" s="3"/>
      <c r="P30" s="3">
        <f t="shared" si="6"/>
        <v>8087.1</v>
      </c>
      <c r="Q30" s="3"/>
      <c r="R30" s="3"/>
      <c r="S30" s="3">
        <v>904.38</v>
      </c>
      <c r="T30" s="3">
        <v>-0.1</v>
      </c>
      <c r="U30" s="32">
        <f>ROUND(E30*0.115,2)</f>
        <v>930.02</v>
      </c>
      <c r="V30" s="29"/>
      <c r="W30" s="3">
        <f>SUM(S30:U30)+G30</f>
        <v>1834.3</v>
      </c>
      <c r="X30" s="33">
        <f>P30-W30</f>
        <v>6252.8</v>
      </c>
      <c r="Y30" s="53">
        <v>483.85</v>
      </c>
      <c r="Z30" s="3">
        <f>ROUND(+E30*17.5%,2)+ROUND(E30*3%,2)</f>
        <v>1657.85</v>
      </c>
      <c r="AA30" s="35">
        <f>ROUND(+E30*2%,2)</f>
        <v>161.74</v>
      </c>
      <c r="AB30" s="36">
        <f>SUM(Y30:AA30)</f>
        <v>2303.4399999999996</v>
      </c>
    </row>
    <row r="31" spans="1:28" ht="18.75" x14ac:dyDescent="0.3">
      <c r="A31" s="1"/>
      <c r="B31" s="23" t="s">
        <v>35</v>
      </c>
      <c r="C31" s="40"/>
      <c r="D31" s="41"/>
      <c r="E31" s="42">
        <f>SUM(E27:E30)</f>
        <v>32348.400000000001</v>
      </c>
      <c r="F31" s="42"/>
      <c r="G31" s="42">
        <f>+G30+G29+G27+G28</f>
        <v>3945.72</v>
      </c>
      <c r="H31" s="42"/>
      <c r="I31" s="42"/>
      <c r="J31" s="42"/>
      <c r="K31" s="42"/>
      <c r="L31" s="42"/>
      <c r="M31" s="42"/>
      <c r="N31" s="42">
        <f>SUM(N27:N30)</f>
        <v>15.4</v>
      </c>
      <c r="O31" s="42">
        <f>SUM(O27:O30)</f>
        <v>0</v>
      </c>
      <c r="P31" s="42">
        <f>SUM(P27:P30)</f>
        <v>32333</v>
      </c>
      <c r="Q31" s="42">
        <f>SUM(Q27:Q29)</f>
        <v>0</v>
      </c>
      <c r="R31" s="42">
        <f>SUM(R27:R29)</f>
        <v>0</v>
      </c>
      <c r="S31" s="42">
        <f>SUM(S27:S30)</f>
        <v>3617.52</v>
      </c>
      <c r="T31" s="42">
        <f>SUM(T27:T30)</f>
        <v>-0.32</v>
      </c>
      <c r="U31" s="42">
        <f>SUM(U27:U30)</f>
        <v>3720.08</v>
      </c>
      <c r="V31" s="42"/>
      <c r="W31" s="42">
        <f t="shared" ref="W31:AB31" si="7">SUM(W27:W30)</f>
        <v>11283</v>
      </c>
      <c r="X31" s="42">
        <f t="shared" si="7"/>
        <v>21050</v>
      </c>
      <c r="Y31" s="42">
        <f t="shared" si="7"/>
        <v>1935.4</v>
      </c>
      <c r="Z31" s="42">
        <f t="shared" si="7"/>
        <v>6631.4</v>
      </c>
      <c r="AA31" s="42">
        <f t="shared" si="7"/>
        <v>646.96</v>
      </c>
      <c r="AB31" s="42">
        <f t="shared" si="7"/>
        <v>9213.7599999999984</v>
      </c>
    </row>
    <row r="32" spans="1:28" ht="18.75" x14ac:dyDescent="0.3">
      <c r="A32" s="1"/>
      <c r="B32" s="1"/>
      <c r="C32" s="2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3"/>
      <c r="Y32" s="1"/>
      <c r="Z32" s="1"/>
      <c r="AA32" s="1"/>
      <c r="AB32" s="1"/>
    </row>
    <row r="33" spans="1:28" ht="18.75" x14ac:dyDescent="0.3">
      <c r="A33" s="1"/>
      <c r="B33" s="23" t="s">
        <v>83</v>
      </c>
      <c r="C33" s="40" t="s">
        <v>84</v>
      </c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3"/>
      <c r="Y33" s="1"/>
      <c r="Z33" s="1"/>
      <c r="AA33" s="1"/>
      <c r="AB33" s="1"/>
    </row>
    <row r="34" spans="1:28" ht="21" x14ac:dyDescent="0.35">
      <c r="A34" s="1"/>
      <c r="B34" s="1" t="s">
        <v>85</v>
      </c>
      <c r="C34" s="2"/>
      <c r="D34" t="s">
        <v>86</v>
      </c>
      <c r="E34" s="3"/>
      <c r="F34" s="71"/>
      <c r="G34" s="3"/>
      <c r="H34" s="3"/>
      <c r="I34" s="3"/>
      <c r="J34" s="3"/>
      <c r="K34" s="3"/>
      <c r="L34" s="3"/>
      <c r="M34" s="3"/>
      <c r="N34" s="51"/>
      <c r="O34" s="3"/>
      <c r="P34" s="3"/>
      <c r="Q34" s="3"/>
      <c r="R34" s="3"/>
      <c r="S34" s="3"/>
      <c r="T34" s="3"/>
      <c r="U34" s="55"/>
      <c r="V34" s="55"/>
      <c r="W34" s="3"/>
      <c r="X34" s="56"/>
      <c r="Y34" s="53"/>
      <c r="Z34" s="53"/>
      <c r="AA34" s="35"/>
      <c r="AB34" s="54"/>
    </row>
    <row r="35" spans="1:28" ht="21" x14ac:dyDescent="0.35">
      <c r="A35" s="1"/>
      <c r="B35" t="s">
        <v>85</v>
      </c>
      <c r="C35" s="2" t="s">
        <v>87</v>
      </c>
      <c r="D35" t="s">
        <v>88</v>
      </c>
      <c r="E35" s="3">
        <v>8087.1</v>
      </c>
      <c r="F35" s="71">
        <v>15</v>
      </c>
      <c r="G35" s="29"/>
      <c r="H35" s="3"/>
      <c r="I35" s="3"/>
      <c r="J35" s="3"/>
      <c r="K35" s="3"/>
      <c r="L35" s="3"/>
      <c r="M35" s="3"/>
      <c r="N35" s="51">
        <v>2.57</v>
      </c>
      <c r="O35" s="3"/>
      <c r="P35" s="3">
        <f>E35+-N35</f>
        <v>8084.5300000000007</v>
      </c>
      <c r="Q35" s="3"/>
      <c r="R35" s="3"/>
      <c r="S35" s="3">
        <v>904.38</v>
      </c>
      <c r="T35" s="3">
        <v>-7.0000000000000007E-2</v>
      </c>
      <c r="U35" s="55">
        <f t="shared" ref="U35:U50" si="8">ROUND(E35*0.115,2)</f>
        <v>930.02</v>
      </c>
      <c r="V35" s="29"/>
      <c r="W35" s="3">
        <f>SUM(S35:U35)+G35</f>
        <v>1834.33</v>
      </c>
      <c r="X35" s="33">
        <f t="shared" ref="X35:X52" si="9">P35-W35</f>
        <v>6250.2000000000007</v>
      </c>
      <c r="Y35" s="53">
        <v>483.85</v>
      </c>
      <c r="Z35" s="3">
        <f t="shared" ref="Z35:Z50" si="10">ROUND(+E35*17.5%,2)+ROUND(E35*3%,2)</f>
        <v>1657.85</v>
      </c>
      <c r="AA35" s="35">
        <f t="shared" ref="AA35:AA50" si="11">ROUND(+E35*2%,2)</f>
        <v>161.74</v>
      </c>
      <c r="AB35" s="36">
        <f t="shared" ref="AB35:AB52" si="12">SUM(Y35:AA35)</f>
        <v>2303.4399999999996</v>
      </c>
    </row>
    <row r="36" spans="1:28" ht="21" x14ac:dyDescent="0.35">
      <c r="A36" s="1"/>
      <c r="B36" s="44" t="s">
        <v>89</v>
      </c>
      <c r="C36" s="2" t="s">
        <v>90</v>
      </c>
      <c r="D36" t="s">
        <v>88</v>
      </c>
      <c r="E36" s="3">
        <v>8087.1</v>
      </c>
      <c r="F36" s="71">
        <v>15</v>
      </c>
      <c r="G36" s="29"/>
      <c r="H36" s="3"/>
      <c r="I36" s="3"/>
      <c r="J36" s="3"/>
      <c r="K36" s="3"/>
      <c r="L36" s="3"/>
      <c r="M36" s="3"/>
      <c r="N36" s="51"/>
      <c r="O36" s="3"/>
      <c r="P36" s="3">
        <f t="shared" ref="P36:P52" si="13">E36+-N36</f>
        <v>8087.1</v>
      </c>
      <c r="Q36" s="3"/>
      <c r="R36" s="3"/>
      <c r="S36" s="3">
        <v>904.38</v>
      </c>
      <c r="T36" s="3">
        <v>0.1</v>
      </c>
      <c r="U36" s="55">
        <f t="shared" si="8"/>
        <v>930.02</v>
      </c>
      <c r="V36" s="29"/>
      <c r="W36" s="3">
        <f>SUM(S36:U36)+G36</f>
        <v>1834.5</v>
      </c>
      <c r="X36" s="33">
        <f t="shared" si="9"/>
        <v>6252.6</v>
      </c>
      <c r="Y36" s="53">
        <v>483.85</v>
      </c>
      <c r="Z36" s="3">
        <f t="shared" si="10"/>
        <v>1657.85</v>
      </c>
      <c r="AA36" s="35">
        <f t="shared" si="11"/>
        <v>161.74</v>
      </c>
      <c r="AB36" s="36">
        <f t="shared" si="12"/>
        <v>2303.4399999999996</v>
      </c>
    </row>
    <row r="37" spans="1:28" ht="21" x14ac:dyDescent="0.35">
      <c r="A37" s="1"/>
      <c r="B37" s="44" t="s">
        <v>91</v>
      </c>
      <c r="C37" s="2" t="s">
        <v>92</v>
      </c>
      <c r="D37" s="44" t="s">
        <v>167</v>
      </c>
      <c r="E37" s="29">
        <v>12887.4</v>
      </c>
      <c r="F37" s="71">
        <v>15</v>
      </c>
      <c r="G37" s="31">
        <v>401.72</v>
      </c>
      <c r="H37" s="3"/>
      <c r="I37" s="3"/>
      <c r="J37" s="3"/>
      <c r="K37" s="3"/>
      <c r="L37" s="3"/>
      <c r="M37" s="3"/>
      <c r="N37" s="51">
        <v>10.23</v>
      </c>
      <c r="O37" s="3"/>
      <c r="P37" s="3">
        <f t="shared" si="13"/>
        <v>12877.17</v>
      </c>
      <c r="Q37" s="3">
        <v>0</v>
      </c>
      <c r="R37" s="3"/>
      <c r="S37" s="3">
        <v>1929.72</v>
      </c>
      <c r="T37" s="3">
        <v>0.08</v>
      </c>
      <c r="U37" s="55">
        <f t="shared" si="8"/>
        <v>1482.05</v>
      </c>
      <c r="V37" s="29"/>
      <c r="W37" s="3">
        <f>SUM(S37:U37)+G37</f>
        <v>3813.5699999999997</v>
      </c>
      <c r="X37" s="33">
        <f t="shared" si="9"/>
        <v>9063.6</v>
      </c>
      <c r="Y37" s="50">
        <v>619.29</v>
      </c>
      <c r="Z37" s="3">
        <f t="shared" si="10"/>
        <v>2641.92</v>
      </c>
      <c r="AA37" s="35">
        <f t="shared" si="11"/>
        <v>257.75</v>
      </c>
      <c r="AB37" s="36">
        <f t="shared" si="12"/>
        <v>3518.96</v>
      </c>
    </row>
    <row r="38" spans="1:28" ht="21" x14ac:dyDescent="0.35">
      <c r="A38" s="1"/>
      <c r="B38" s="1" t="s">
        <v>94</v>
      </c>
      <c r="C38" s="2" t="s">
        <v>95</v>
      </c>
      <c r="D38" s="1" t="s">
        <v>96</v>
      </c>
      <c r="E38" s="3">
        <v>8087.1</v>
      </c>
      <c r="F38" s="71">
        <v>15</v>
      </c>
      <c r="G38" s="69">
        <v>1050</v>
      </c>
      <c r="H38" s="3"/>
      <c r="I38" s="31">
        <v>2994.04</v>
      </c>
      <c r="J38" s="3"/>
      <c r="K38" s="3"/>
      <c r="L38" s="3"/>
      <c r="M38" s="3"/>
      <c r="N38" s="51"/>
      <c r="O38" s="3"/>
      <c r="P38" s="3">
        <f t="shared" si="13"/>
        <v>8087.1</v>
      </c>
      <c r="Q38" s="3">
        <v>0</v>
      </c>
      <c r="R38" s="3"/>
      <c r="S38" s="3">
        <v>904.38</v>
      </c>
      <c r="T38" s="3">
        <v>0.06</v>
      </c>
      <c r="U38" s="55">
        <f t="shared" si="8"/>
        <v>930.02</v>
      </c>
      <c r="V38" s="29"/>
      <c r="W38" s="3">
        <f>SUM(S38:U38)+G38+I38</f>
        <v>5878.5</v>
      </c>
      <c r="X38" s="33">
        <f t="shared" si="9"/>
        <v>2208.6000000000004</v>
      </c>
      <c r="Y38" s="53">
        <v>483.85</v>
      </c>
      <c r="Z38" s="3">
        <f t="shared" si="10"/>
        <v>1657.85</v>
      </c>
      <c r="AA38" s="35">
        <f t="shared" si="11"/>
        <v>161.74</v>
      </c>
      <c r="AB38" s="36">
        <f t="shared" si="12"/>
        <v>2303.4399999999996</v>
      </c>
    </row>
    <row r="39" spans="1:28" ht="21" x14ac:dyDescent="0.35">
      <c r="A39" s="1"/>
      <c r="B39" s="1" t="s">
        <v>97</v>
      </c>
      <c r="C39" s="2" t="s">
        <v>98</v>
      </c>
      <c r="D39" s="1" t="s">
        <v>99</v>
      </c>
      <c r="E39" s="3">
        <v>8087.1</v>
      </c>
      <c r="F39" s="71">
        <v>15</v>
      </c>
      <c r="G39" s="31">
        <v>1286.19</v>
      </c>
      <c r="H39" s="3"/>
      <c r="I39" s="3"/>
      <c r="J39" s="3"/>
      <c r="K39" s="3"/>
      <c r="L39" s="3"/>
      <c r="M39" s="3"/>
      <c r="N39" s="49">
        <v>1.28</v>
      </c>
      <c r="O39" s="3"/>
      <c r="P39" s="3">
        <f t="shared" si="13"/>
        <v>8085.8200000000006</v>
      </c>
      <c r="Q39" s="3">
        <v>0</v>
      </c>
      <c r="R39" s="3"/>
      <c r="S39" s="3">
        <v>904.38</v>
      </c>
      <c r="T39" s="3">
        <v>-0.17</v>
      </c>
      <c r="U39" s="55">
        <f t="shared" si="8"/>
        <v>930.02</v>
      </c>
      <c r="V39" s="29"/>
      <c r="W39" s="3">
        <f>SUM(S39:U39)+G39</f>
        <v>3120.42</v>
      </c>
      <c r="X39" s="33">
        <f t="shared" si="9"/>
        <v>4965.4000000000005</v>
      </c>
      <c r="Y39" s="53">
        <v>483.85</v>
      </c>
      <c r="Z39" s="3">
        <f t="shared" si="10"/>
        <v>1657.85</v>
      </c>
      <c r="AA39" s="35">
        <f t="shared" si="11"/>
        <v>161.74</v>
      </c>
      <c r="AB39" s="36">
        <f t="shared" si="12"/>
        <v>2303.4399999999996</v>
      </c>
    </row>
    <row r="40" spans="1:28" ht="21" x14ac:dyDescent="0.35">
      <c r="A40" s="1"/>
      <c r="B40" s="44" t="s">
        <v>100</v>
      </c>
      <c r="C40" s="2" t="s">
        <v>101</v>
      </c>
      <c r="D40" s="1" t="s">
        <v>99</v>
      </c>
      <c r="E40" s="3">
        <v>7816.2</v>
      </c>
      <c r="F40" s="71">
        <v>15</v>
      </c>
      <c r="G40" s="57"/>
      <c r="H40" s="3"/>
      <c r="I40" s="3"/>
      <c r="J40" s="3"/>
      <c r="K40" s="3"/>
      <c r="L40" s="3"/>
      <c r="M40" s="3"/>
      <c r="N40" s="51">
        <v>6.2</v>
      </c>
      <c r="O40" s="3"/>
      <c r="P40" s="3">
        <f t="shared" si="13"/>
        <v>7810</v>
      </c>
      <c r="Q40" s="3">
        <v>0</v>
      </c>
      <c r="R40" s="3"/>
      <c r="S40" s="3">
        <v>846.52</v>
      </c>
      <c r="T40" s="3">
        <v>0.02</v>
      </c>
      <c r="U40" s="55">
        <f t="shared" si="8"/>
        <v>898.86</v>
      </c>
      <c r="V40" s="29"/>
      <c r="W40" s="3">
        <f>SUM(S40:U40)+G40</f>
        <v>1745.4</v>
      </c>
      <c r="X40" s="33">
        <f t="shared" si="9"/>
        <v>6064.6</v>
      </c>
      <c r="Y40" s="53">
        <v>476.2</v>
      </c>
      <c r="Z40" s="3">
        <f t="shared" si="10"/>
        <v>1602.33</v>
      </c>
      <c r="AA40" s="35">
        <f t="shared" si="11"/>
        <v>156.32</v>
      </c>
      <c r="AB40" s="36">
        <f t="shared" si="12"/>
        <v>2234.85</v>
      </c>
    </row>
    <row r="41" spans="1:28" ht="21" x14ac:dyDescent="0.35">
      <c r="A41" s="1"/>
      <c r="B41" s="44" t="s">
        <v>102</v>
      </c>
      <c r="C41" s="2" t="s">
        <v>41</v>
      </c>
      <c r="D41" s="1" t="s">
        <v>99</v>
      </c>
      <c r="E41" s="3"/>
      <c r="F41" s="71"/>
      <c r="G41" s="3"/>
      <c r="H41" s="3"/>
      <c r="I41" s="3"/>
      <c r="J41" s="3"/>
      <c r="K41" s="3"/>
      <c r="L41" s="3"/>
      <c r="M41" s="3"/>
      <c r="N41" s="49"/>
      <c r="O41" s="3"/>
      <c r="P41" s="3">
        <f t="shared" si="13"/>
        <v>0</v>
      </c>
      <c r="Q41" s="3">
        <v>0</v>
      </c>
      <c r="R41" s="3"/>
      <c r="S41" s="3"/>
      <c r="T41" s="3"/>
      <c r="U41" s="55">
        <v>0</v>
      </c>
      <c r="V41" s="29"/>
      <c r="W41" s="3">
        <f>SUM(S41:U41)+G41</f>
        <v>0</v>
      </c>
      <c r="X41" s="33">
        <f t="shared" si="9"/>
        <v>0</v>
      </c>
      <c r="Y41" s="53">
        <v>0</v>
      </c>
      <c r="Z41" s="3">
        <v>0</v>
      </c>
      <c r="AA41" s="35">
        <v>0</v>
      </c>
      <c r="AB41" s="36">
        <f t="shared" si="12"/>
        <v>0</v>
      </c>
    </row>
    <row r="42" spans="1:28" ht="21" x14ac:dyDescent="0.35">
      <c r="A42" s="1"/>
      <c r="B42" t="s">
        <v>103</v>
      </c>
      <c r="C42" s="2" t="s">
        <v>104</v>
      </c>
      <c r="D42" t="s">
        <v>105</v>
      </c>
      <c r="E42" s="3">
        <v>8087.1</v>
      </c>
      <c r="F42" s="71">
        <v>15</v>
      </c>
      <c r="G42" s="3"/>
      <c r="H42" s="3"/>
      <c r="I42" s="3"/>
      <c r="J42" s="31">
        <v>2257.0300000000002</v>
      </c>
      <c r="K42" s="31">
        <v>86.18</v>
      </c>
      <c r="L42" s="31">
        <v>1375.93</v>
      </c>
      <c r="M42" s="31">
        <v>37.35</v>
      </c>
      <c r="N42" s="49"/>
      <c r="O42" s="3"/>
      <c r="P42" s="3">
        <f t="shared" si="13"/>
        <v>8087.1</v>
      </c>
      <c r="Q42" s="3">
        <v>0</v>
      </c>
      <c r="R42" s="3"/>
      <c r="S42" s="3">
        <v>904.38</v>
      </c>
      <c r="T42" s="3">
        <v>0.01</v>
      </c>
      <c r="U42" s="55">
        <f t="shared" si="8"/>
        <v>930.02</v>
      </c>
      <c r="V42" s="29"/>
      <c r="W42" s="3">
        <f>SUM(S42:U42)+G42+J42+K42+L42+M42</f>
        <v>5590.9000000000005</v>
      </c>
      <c r="X42" s="33">
        <f t="shared" si="9"/>
        <v>2496.1999999999998</v>
      </c>
      <c r="Y42" s="53">
        <v>483.85</v>
      </c>
      <c r="Z42" s="3">
        <f t="shared" si="10"/>
        <v>1657.85</v>
      </c>
      <c r="AA42" s="35">
        <f t="shared" si="11"/>
        <v>161.74</v>
      </c>
      <c r="AB42" s="36">
        <f t="shared" si="12"/>
        <v>2303.4399999999996</v>
      </c>
    </row>
    <row r="43" spans="1:28" ht="21" x14ac:dyDescent="0.35">
      <c r="A43" s="1"/>
      <c r="B43" s="1" t="s">
        <v>106</v>
      </c>
      <c r="C43" s="2" t="s">
        <v>107</v>
      </c>
      <c r="D43" s="1" t="s">
        <v>105</v>
      </c>
      <c r="E43" s="3">
        <v>8087.1</v>
      </c>
      <c r="F43" s="71">
        <v>15</v>
      </c>
      <c r="G43" s="29"/>
      <c r="H43" s="3"/>
      <c r="I43" s="3"/>
      <c r="J43" s="31">
        <v>2535.67</v>
      </c>
      <c r="K43" s="31">
        <v>112.95</v>
      </c>
      <c r="L43" s="29"/>
      <c r="M43" s="29"/>
      <c r="N43" s="49">
        <v>8.99</v>
      </c>
      <c r="O43" s="3"/>
      <c r="P43" s="3">
        <f t="shared" si="13"/>
        <v>8078.1100000000006</v>
      </c>
      <c r="Q43" s="3">
        <v>0</v>
      </c>
      <c r="R43" s="3"/>
      <c r="S43" s="3">
        <v>904.38</v>
      </c>
      <c r="T43" s="3">
        <v>-0.11</v>
      </c>
      <c r="U43" s="55">
        <f t="shared" si="8"/>
        <v>930.02</v>
      </c>
      <c r="V43" s="29"/>
      <c r="W43" s="3">
        <f>SUM(S43:U43)+G43+J43+K43</f>
        <v>4482.91</v>
      </c>
      <c r="X43" s="33">
        <f t="shared" si="9"/>
        <v>3595.2000000000007</v>
      </c>
      <c r="Y43" s="53">
        <v>483.85</v>
      </c>
      <c r="Z43" s="3">
        <f t="shared" si="10"/>
        <v>1657.85</v>
      </c>
      <c r="AA43" s="35">
        <f t="shared" si="11"/>
        <v>161.74</v>
      </c>
      <c r="AB43" s="36">
        <f t="shared" si="12"/>
        <v>2303.4399999999996</v>
      </c>
    </row>
    <row r="44" spans="1:28" ht="21" x14ac:dyDescent="0.35">
      <c r="A44" s="1"/>
      <c r="B44" s="44" t="s">
        <v>108</v>
      </c>
      <c r="C44" s="2" t="s">
        <v>109</v>
      </c>
      <c r="D44" s="1" t="s">
        <v>110</v>
      </c>
      <c r="E44" s="3">
        <v>7816.2</v>
      </c>
      <c r="F44" s="71">
        <v>15</v>
      </c>
      <c r="G44" s="31">
        <v>2534.9</v>
      </c>
      <c r="H44" s="3"/>
      <c r="I44" s="3"/>
      <c r="J44" s="3"/>
      <c r="K44" s="3"/>
      <c r="L44" s="3"/>
      <c r="M44" s="3"/>
      <c r="N44" s="51"/>
      <c r="O44" s="3"/>
      <c r="P44" s="3">
        <f t="shared" si="13"/>
        <v>7816.2</v>
      </c>
      <c r="Q44" s="3">
        <v>0</v>
      </c>
      <c r="R44" s="3"/>
      <c r="S44" s="3">
        <v>846.52</v>
      </c>
      <c r="T44" s="3">
        <v>0.12</v>
      </c>
      <c r="U44" s="55">
        <f t="shared" si="8"/>
        <v>898.86</v>
      </c>
      <c r="V44" s="29"/>
      <c r="W44" s="3">
        <f>SUM(S44:U44)+G44</f>
        <v>4280.3999999999996</v>
      </c>
      <c r="X44" s="33">
        <f t="shared" si="9"/>
        <v>3535.8</v>
      </c>
      <c r="Y44" s="53">
        <v>476.2</v>
      </c>
      <c r="Z44" s="3">
        <f t="shared" si="10"/>
        <v>1602.33</v>
      </c>
      <c r="AA44" s="35">
        <f t="shared" si="11"/>
        <v>156.32</v>
      </c>
      <c r="AB44" s="36">
        <f t="shared" si="12"/>
        <v>2234.85</v>
      </c>
    </row>
    <row r="45" spans="1:28" ht="21" x14ac:dyDescent="0.35">
      <c r="A45" s="1"/>
      <c r="B45" s="1" t="s">
        <v>111</v>
      </c>
      <c r="C45" s="2" t="s">
        <v>112</v>
      </c>
      <c r="D45" s="1" t="s">
        <v>110</v>
      </c>
      <c r="E45" s="3">
        <v>8087.1</v>
      </c>
      <c r="F45" s="71">
        <v>15</v>
      </c>
      <c r="G45" s="31">
        <v>1856</v>
      </c>
      <c r="H45" s="3"/>
      <c r="I45" s="3"/>
      <c r="J45" s="3"/>
      <c r="K45" s="3"/>
      <c r="L45" s="3"/>
      <c r="M45" s="3"/>
      <c r="N45" s="51">
        <v>6.42</v>
      </c>
      <c r="O45" s="3"/>
      <c r="P45" s="3">
        <f t="shared" si="13"/>
        <v>8080.68</v>
      </c>
      <c r="Q45" s="3">
        <v>0</v>
      </c>
      <c r="R45" s="3"/>
      <c r="S45" s="3">
        <v>904.38</v>
      </c>
      <c r="T45" s="3">
        <v>0.08</v>
      </c>
      <c r="U45" s="55">
        <f t="shared" si="8"/>
        <v>930.02</v>
      </c>
      <c r="V45" s="29"/>
      <c r="W45" s="3">
        <f>SUM(S45:U45)+G45</f>
        <v>3690.48</v>
      </c>
      <c r="X45" s="33">
        <f t="shared" si="9"/>
        <v>4390.2000000000007</v>
      </c>
      <c r="Y45" s="53">
        <v>483.85</v>
      </c>
      <c r="Z45" s="3">
        <f t="shared" si="10"/>
        <v>1657.85</v>
      </c>
      <c r="AA45" s="35">
        <f t="shared" si="11"/>
        <v>161.74</v>
      </c>
      <c r="AB45" s="36">
        <f t="shared" si="12"/>
        <v>2303.4399999999996</v>
      </c>
    </row>
    <row r="46" spans="1:28" ht="21" x14ac:dyDescent="0.35">
      <c r="A46" s="1"/>
      <c r="B46" t="s">
        <v>113</v>
      </c>
      <c r="C46" s="2" t="s">
        <v>114</v>
      </c>
      <c r="D46" t="s">
        <v>115</v>
      </c>
      <c r="E46" s="3">
        <v>0</v>
      </c>
      <c r="F46" s="71">
        <v>15</v>
      </c>
      <c r="G46" s="29"/>
      <c r="H46" s="3"/>
      <c r="I46" s="3"/>
      <c r="J46" s="3"/>
      <c r="K46" s="3"/>
      <c r="L46" s="3"/>
      <c r="M46" s="3"/>
      <c r="N46" s="51"/>
      <c r="O46" s="3"/>
      <c r="P46" s="3">
        <f t="shared" si="13"/>
        <v>0</v>
      </c>
      <c r="Q46" s="3">
        <v>0</v>
      </c>
      <c r="R46" s="3"/>
      <c r="S46" s="3">
        <v>0</v>
      </c>
      <c r="T46" s="3">
        <v>0</v>
      </c>
      <c r="U46" s="55">
        <f t="shared" si="8"/>
        <v>0</v>
      </c>
      <c r="V46" s="29"/>
      <c r="W46" s="3">
        <f>SUM(S46:U46)+G46</f>
        <v>0</v>
      </c>
      <c r="X46" s="33">
        <f t="shared" si="9"/>
        <v>0</v>
      </c>
      <c r="Y46" s="53">
        <v>483.85</v>
      </c>
      <c r="Z46" s="3">
        <f t="shared" si="10"/>
        <v>0</v>
      </c>
      <c r="AA46" s="35">
        <f t="shared" si="11"/>
        <v>0</v>
      </c>
      <c r="AB46" s="36">
        <f t="shared" si="12"/>
        <v>483.85</v>
      </c>
    </row>
    <row r="47" spans="1:28" ht="21" x14ac:dyDescent="0.35">
      <c r="A47" s="1"/>
      <c r="B47" t="s">
        <v>116</v>
      </c>
      <c r="C47" s="2" t="s">
        <v>117</v>
      </c>
      <c r="D47" t="s">
        <v>115</v>
      </c>
      <c r="E47" s="3">
        <v>8087.1</v>
      </c>
      <c r="F47" s="71">
        <v>15</v>
      </c>
      <c r="G47" s="29"/>
      <c r="H47" s="3"/>
      <c r="I47" s="31">
        <v>3996.62</v>
      </c>
      <c r="J47" s="3"/>
      <c r="K47" s="3"/>
      <c r="L47" s="3"/>
      <c r="M47" s="3"/>
      <c r="N47" s="51"/>
      <c r="O47" s="3"/>
      <c r="P47" s="3">
        <f t="shared" si="13"/>
        <v>8087.1</v>
      </c>
      <c r="Q47" s="3">
        <v>0</v>
      </c>
      <c r="R47" s="3"/>
      <c r="S47" s="3">
        <v>904.38</v>
      </c>
      <c r="T47" s="3">
        <v>0.08</v>
      </c>
      <c r="U47" s="55">
        <f t="shared" si="8"/>
        <v>930.02</v>
      </c>
      <c r="V47" s="29"/>
      <c r="W47" s="3">
        <f>SUM(S47:U47)+G47+I47</f>
        <v>5831.1</v>
      </c>
      <c r="X47" s="33">
        <f t="shared" si="9"/>
        <v>2256</v>
      </c>
      <c r="Y47" s="53">
        <v>483.85</v>
      </c>
      <c r="Z47" s="3">
        <f t="shared" si="10"/>
        <v>1657.85</v>
      </c>
      <c r="AA47" s="35">
        <f t="shared" si="11"/>
        <v>161.74</v>
      </c>
      <c r="AB47" s="36">
        <f t="shared" si="12"/>
        <v>2303.4399999999996</v>
      </c>
    </row>
    <row r="48" spans="1:28" ht="21" x14ac:dyDescent="0.35">
      <c r="A48" s="1"/>
      <c r="B48" t="s">
        <v>118</v>
      </c>
      <c r="C48" s="2" t="s">
        <v>119</v>
      </c>
      <c r="D48" t="s">
        <v>115</v>
      </c>
      <c r="E48" s="3">
        <v>8087.1</v>
      </c>
      <c r="F48" s="71">
        <v>15</v>
      </c>
      <c r="G48" s="31">
        <v>3409</v>
      </c>
      <c r="H48" s="3"/>
      <c r="I48" s="3"/>
      <c r="J48" s="3"/>
      <c r="K48" s="3"/>
      <c r="L48" s="3"/>
      <c r="M48" s="3"/>
      <c r="N48" s="51">
        <v>11.55</v>
      </c>
      <c r="O48" s="3"/>
      <c r="P48" s="3">
        <f t="shared" si="13"/>
        <v>8075.55</v>
      </c>
      <c r="Q48" s="3">
        <v>0</v>
      </c>
      <c r="R48" s="3"/>
      <c r="S48" s="3">
        <v>904.38</v>
      </c>
      <c r="T48" s="3">
        <v>-0.05</v>
      </c>
      <c r="U48" s="55">
        <f t="shared" si="8"/>
        <v>930.02</v>
      </c>
      <c r="V48" s="29"/>
      <c r="W48" s="3">
        <f>SUM(S48:U48)+G48</f>
        <v>5243.35</v>
      </c>
      <c r="X48" s="33">
        <f t="shared" si="9"/>
        <v>2832.2</v>
      </c>
      <c r="Y48" s="53">
        <v>483.85</v>
      </c>
      <c r="Z48" s="3">
        <f t="shared" si="10"/>
        <v>1657.85</v>
      </c>
      <c r="AA48" s="35">
        <f t="shared" si="11"/>
        <v>161.74</v>
      </c>
      <c r="AB48" s="36">
        <f t="shared" si="12"/>
        <v>2303.4399999999996</v>
      </c>
    </row>
    <row r="49" spans="1:28" ht="21" x14ac:dyDescent="0.35">
      <c r="A49" s="1"/>
      <c r="B49" t="s">
        <v>120</v>
      </c>
      <c r="C49" s="2" t="s">
        <v>121</v>
      </c>
      <c r="D49" t="s">
        <v>115</v>
      </c>
      <c r="E49" s="3">
        <v>8087.1</v>
      </c>
      <c r="F49" s="71">
        <v>15</v>
      </c>
      <c r="G49" s="3"/>
      <c r="H49" s="3"/>
      <c r="I49" s="31">
        <v>2600.7800000000002</v>
      </c>
      <c r="J49" s="3"/>
      <c r="K49" s="3"/>
      <c r="L49" s="3"/>
      <c r="M49" s="3"/>
      <c r="N49" s="51">
        <v>1.28</v>
      </c>
      <c r="O49" s="3"/>
      <c r="P49" s="3">
        <f t="shared" si="13"/>
        <v>8085.8200000000006</v>
      </c>
      <c r="Q49" s="3">
        <v>0</v>
      </c>
      <c r="R49" s="3"/>
      <c r="S49" s="3">
        <v>904.38</v>
      </c>
      <c r="T49" s="3">
        <v>0.04</v>
      </c>
      <c r="U49" s="55">
        <f t="shared" si="8"/>
        <v>930.02</v>
      </c>
      <c r="V49" s="29"/>
      <c r="W49" s="3">
        <f>SUM(S49:U49)+G49+I49</f>
        <v>4435.22</v>
      </c>
      <c r="X49" s="58">
        <f t="shared" si="9"/>
        <v>3650.6000000000004</v>
      </c>
      <c r="Y49" s="53">
        <v>483.85</v>
      </c>
      <c r="Z49" s="3">
        <f t="shared" si="10"/>
        <v>1657.85</v>
      </c>
      <c r="AA49" s="35">
        <f t="shared" si="11"/>
        <v>161.74</v>
      </c>
      <c r="AB49" s="36">
        <f t="shared" si="12"/>
        <v>2303.4399999999996</v>
      </c>
    </row>
    <row r="50" spans="1:28" ht="21" x14ac:dyDescent="0.35">
      <c r="A50" s="1"/>
      <c r="B50" t="s">
        <v>122</v>
      </c>
      <c r="C50" s="2" t="s">
        <v>123</v>
      </c>
      <c r="D50" t="s">
        <v>124</v>
      </c>
      <c r="E50" s="3">
        <v>5221.3500000000004</v>
      </c>
      <c r="F50" s="71">
        <v>15</v>
      </c>
      <c r="G50" s="3"/>
      <c r="H50" s="3"/>
      <c r="I50" s="3"/>
      <c r="J50" s="3"/>
      <c r="K50" s="3"/>
      <c r="L50" s="3"/>
      <c r="M50" s="3"/>
      <c r="N50" s="51">
        <v>11.6</v>
      </c>
      <c r="O50" s="3"/>
      <c r="P50" s="3">
        <f t="shared" si="13"/>
        <v>5209.75</v>
      </c>
      <c r="Q50" s="3"/>
      <c r="R50" s="3"/>
      <c r="S50" s="3">
        <v>411.62</v>
      </c>
      <c r="T50" s="3">
        <v>7.0000000000000007E-2</v>
      </c>
      <c r="U50" s="55">
        <f t="shared" si="8"/>
        <v>600.46</v>
      </c>
      <c r="V50" s="29"/>
      <c r="W50" s="3">
        <f>SUM(S50:U50)+G50</f>
        <v>1012.1500000000001</v>
      </c>
      <c r="X50" s="33">
        <f t="shared" si="9"/>
        <v>4197.6000000000004</v>
      </c>
      <c r="Y50" s="50">
        <v>402.98</v>
      </c>
      <c r="Z50" s="3">
        <f t="shared" si="10"/>
        <v>1070.3800000000001</v>
      </c>
      <c r="AA50" s="35">
        <f t="shared" si="11"/>
        <v>104.43</v>
      </c>
      <c r="AB50" s="36">
        <f t="shared" si="12"/>
        <v>1577.7900000000002</v>
      </c>
    </row>
    <row r="51" spans="1:28" ht="21" x14ac:dyDescent="0.35">
      <c r="A51" s="1"/>
      <c r="B51" s="44" t="s">
        <v>168</v>
      </c>
      <c r="C51" s="2" t="s">
        <v>169</v>
      </c>
      <c r="D51" s="1" t="s">
        <v>93</v>
      </c>
      <c r="E51" s="29">
        <v>8500.0499999999993</v>
      </c>
      <c r="F51" s="71">
        <v>15</v>
      </c>
      <c r="G51" s="29"/>
      <c r="H51" s="3"/>
      <c r="I51" s="3"/>
      <c r="J51" s="3"/>
      <c r="K51" s="3"/>
      <c r="L51" s="3"/>
      <c r="M51" s="3"/>
      <c r="N51" s="51">
        <v>8.1</v>
      </c>
      <c r="O51" s="3"/>
      <c r="P51" s="3">
        <f t="shared" si="13"/>
        <v>8491.9499999999989</v>
      </c>
      <c r="Q51" s="3">
        <v>0</v>
      </c>
      <c r="R51" s="3"/>
      <c r="S51" s="3">
        <v>992.59</v>
      </c>
      <c r="T51" s="3">
        <v>-0.04</v>
      </c>
      <c r="U51" s="55">
        <v>0</v>
      </c>
      <c r="V51" s="29"/>
      <c r="W51" s="3">
        <f>SUM(S51:U51)+G51</f>
        <v>992.55000000000007</v>
      </c>
      <c r="X51" s="33">
        <f t="shared" si="9"/>
        <v>7499.3999999999987</v>
      </c>
      <c r="Y51" s="50">
        <v>495.5</v>
      </c>
      <c r="Z51" s="3">
        <v>0</v>
      </c>
      <c r="AA51" s="35">
        <v>0</v>
      </c>
      <c r="AB51" s="36">
        <f t="shared" si="12"/>
        <v>495.5</v>
      </c>
    </row>
    <row r="52" spans="1:28" ht="21" x14ac:dyDescent="0.35">
      <c r="A52" s="1"/>
      <c r="B52" s="44" t="s">
        <v>170</v>
      </c>
      <c r="C52" s="2" t="s">
        <v>171</v>
      </c>
      <c r="D52" t="s">
        <v>172</v>
      </c>
      <c r="E52" s="3">
        <v>8087.1</v>
      </c>
      <c r="F52" s="71">
        <v>15</v>
      </c>
      <c r="G52" s="29"/>
      <c r="H52" s="3"/>
      <c r="I52" s="3"/>
      <c r="J52" s="3"/>
      <c r="K52" s="3"/>
      <c r="L52" s="3"/>
      <c r="M52" s="3"/>
      <c r="N52" s="51"/>
      <c r="O52" s="3"/>
      <c r="P52" s="3">
        <f t="shared" si="13"/>
        <v>8087.1</v>
      </c>
      <c r="Q52" s="3">
        <v>0</v>
      </c>
      <c r="R52" s="3"/>
      <c r="S52" s="3">
        <v>904.38</v>
      </c>
      <c r="T52" s="3">
        <v>0.12</v>
      </c>
      <c r="U52" s="55">
        <v>0</v>
      </c>
      <c r="V52" s="29"/>
      <c r="W52" s="3">
        <f>SUM(S52:U52)+G52</f>
        <v>904.5</v>
      </c>
      <c r="X52" s="33">
        <f t="shared" si="9"/>
        <v>7182.6</v>
      </c>
      <c r="Y52" s="53">
        <v>483.85</v>
      </c>
      <c r="Z52" s="3">
        <v>0</v>
      </c>
      <c r="AA52" s="35">
        <v>0</v>
      </c>
      <c r="AB52" s="36">
        <f t="shared" si="12"/>
        <v>483.85</v>
      </c>
    </row>
    <row r="53" spans="1:28" ht="18.75" x14ac:dyDescent="0.3">
      <c r="A53" s="1"/>
      <c r="B53" s="23" t="s">
        <v>35</v>
      </c>
      <c r="C53" s="40"/>
      <c r="D53" s="41"/>
      <c r="E53" s="42">
        <f>SUM(E34:E52)</f>
        <v>131199.30000000002</v>
      </c>
      <c r="F53" s="42"/>
      <c r="G53" s="42">
        <f t="shared" ref="G53:U53" si="14">SUM(G34:G52)</f>
        <v>10537.81</v>
      </c>
      <c r="H53" s="42">
        <f t="shared" si="14"/>
        <v>0</v>
      </c>
      <c r="I53" s="42">
        <f t="shared" si="14"/>
        <v>9591.44</v>
      </c>
      <c r="J53" s="42">
        <f t="shared" si="14"/>
        <v>4792.7000000000007</v>
      </c>
      <c r="K53" s="42">
        <f t="shared" si="14"/>
        <v>199.13</v>
      </c>
      <c r="L53" s="42">
        <f t="shared" si="14"/>
        <v>1375.93</v>
      </c>
      <c r="M53" s="42">
        <f t="shared" si="14"/>
        <v>37.35</v>
      </c>
      <c r="N53" s="42">
        <f t="shared" si="14"/>
        <v>68.220000000000013</v>
      </c>
      <c r="O53" s="42">
        <f t="shared" si="14"/>
        <v>0</v>
      </c>
      <c r="P53" s="42">
        <f t="shared" si="14"/>
        <v>131131.08000000002</v>
      </c>
      <c r="Q53" s="42">
        <f t="shared" si="14"/>
        <v>0</v>
      </c>
      <c r="R53" s="42">
        <f t="shared" si="14"/>
        <v>0</v>
      </c>
      <c r="S53" s="42">
        <f t="shared" si="14"/>
        <v>14975.149999999998</v>
      </c>
      <c r="T53" s="42">
        <f t="shared" si="14"/>
        <v>0.33999999999999997</v>
      </c>
      <c r="U53" s="42">
        <f t="shared" si="14"/>
        <v>13180.430000000004</v>
      </c>
      <c r="V53" s="42"/>
      <c r="W53" s="42">
        <f t="shared" ref="W53:AB53" si="15">SUM(W34:W52)</f>
        <v>54690.280000000006</v>
      </c>
      <c r="X53" s="42">
        <f t="shared" si="15"/>
        <v>76440.799999999988</v>
      </c>
      <c r="Y53" s="42">
        <f t="shared" si="15"/>
        <v>8276.3700000000026</v>
      </c>
      <c r="Z53" s="42">
        <f t="shared" si="15"/>
        <v>23495.459999999995</v>
      </c>
      <c r="AA53" s="42">
        <f t="shared" si="15"/>
        <v>2292.2199999999998</v>
      </c>
      <c r="AB53" s="42">
        <f t="shared" si="15"/>
        <v>34064.049999999988</v>
      </c>
    </row>
    <row r="54" spans="1:28" ht="18.75" x14ac:dyDescent="0.3">
      <c r="A54" s="1"/>
      <c r="B54" s="1"/>
      <c r="C54" s="2"/>
      <c r="D54" s="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43"/>
      <c r="Y54" s="1"/>
      <c r="Z54" s="1"/>
      <c r="AA54" s="1"/>
      <c r="AB54" s="1"/>
    </row>
    <row r="55" spans="1:28" ht="18.75" x14ac:dyDescent="0.3">
      <c r="A55" s="1"/>
      <c r="B55" s="23" t="s">
        <v>125</v>
      </c>
      <c r="C55" s="40" t="s">
        <v>126</v>
      </c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43"/>
      <c r="Y55" s="1"/>
      <c r="Z55" s="1"/>
      <c r="AA55" s="1"/>
      <c r="AB55" s="1"/>
    </row>
    <row r="56" spans="1:28" ht="21" x14ac:dyDescent="0.35">
      <c r="A56" s="27"/>
      <c r="B56" s="37" t="s">
        <v>127</v>
      </c>
      <c r="C56" s="28" t="s">
        <v>128</v>
      </c>
      <c r="D56" s="27" t="s">
        <v>129</v>
      </c>
      <c r="E56" s="3">
        <v>8500.0499999999993</v>
      </c>
      <c r="F56" s="30">
        <v>15</v>
      </c>
      <c r="G56" s="59"/>
      <c r="H56" s="29"/>
      <c r="I56" s="29"/>
      <c r="J56" s="29"/>
      <c r="K56" s="29"/>
      <c r="L56" s="29"/>
      <c r="M56" s="29"/>
      <c r="N56" s="38"/>
      <c r="O56" s="29"/>
      <c r="P56" s="29">
        <f>E56+-N56</f>
        <v>8500.0499999999993</v>
      </c>
      <c r="Q56" s="29"/>
      <c r="R56" s="29"/>
      <c r="S56" s="3">
        <v>992.59</v>
      </c>
      <c r="T56" s="29">
        <v>-0.05</v>
      </c>
      <c r="U56" s="32">
        <f t="shared" ref="U56:U61" si="16">ROUND(E56*0.115,2)</f>
        <v>977.51</v>
      </c>
      <c r="V56" s="29"/>
      <c r="W56" s="29">
        <f>SUM(S56:U56)+G56</f>
        <v>1970.0500000000002</v>
      </c>
      <c r="X56" s="47">
        <f t="shared" ref="X56:X61" si="17">P56-W56</f>
        <v>6529.9999999999991</v>
      </c>
      <c r="Y56" s="50">
        <v>495.5</v>
      </c>
      <c r="Z56" s="3">
        <f t="shared" ref="Z56:Z61" si="18">ROUND(+E56*17.5%,2)+ROUND(E56*3%,2)</f>
        <v>1742.51</v>
      </c>
      <c r="AA56" s="35">
        <f t="shared" ref="AA56:AA61" si="19">ROUND(+E56*2%,2)</f>
        <v>170</v>
      </c>
      <c r="AB56" s="36">
        <f t="shared" ref="AB56:AB61" si="20">SUM(Y56:AA56)</f>
        <v>2408.0100000000002</v>
      </c>
    </row>
    <row r="57" spans="1:28" ht="21" x14ac:dyDescent="0.35">
      <c r="A57" s="1"/>
      <c r="B57" s="1" t="s">
        <v>130</v>
      </c>
      <c r="C57" s="2" t="s">
        <v>131</v>
      </c>
      <c r="D57" s="1" t="s">
        <v>86</v>
      </c>
      <c r="E57" s="3">
        <v>8087.1</v>
      </c>
      <c r="F57" s="71">
        <v>15</v>
      </c>
      <c r="G57" s="31">
        <v>2259</v>
      </c>
      <c r="H57" s="3"/>
      <c r="I57" s="3"/>
      <c r="J57" s="3"/>
      <c r="K57" s="3"/>
      <c r="L57" s="3"/>
      <c r="M57" s="3"/>
      <c r="N57" s="51">
        <v>15.4</v>
      </c>
      <c r="O57" s="3"/>
      <c r="P57" s="29">
        <f t="shared" ref="P57:P61" si="21">E57+-N57</f>
        <v>8071.7000000000007</v>
      </c>
      <c r="Q57" s="3"/>
      <c r="R57" s="3"/>
      <c r="S57" s="3">
        <v>904.38</v>
      </c>
      <c r="T57" s="3">
        <v>0.1</v>
      </c>
      <c r="U57" s="32">
        <f t="shared" si="16"/>
        <v>930.02</v>
      </c>
      <c r="V57" s="29"/>
      <c r="W57" s="29">
        <f>SUM(S57:U57)+G57</f>
        <v>4093.5</v>
      </c>
      <c r="X57" s="33">
        <f t="shared" si="17"/>
        <v>3978.2000000000007</v>
      </c>
      <c r="Y57" s="53">
        <v>483.85</v>
      </c>
      <c r="Z57" s="3">
        <f t="shared" si="18"/>
        <v>1657.85</v>
      </c>
      <c r="AA57" s="35">
        <f t="shared" si="19"/>
        <v>161.74</v>
      </c>
      <c r="AB57" s="36">
        <f t="shared" si="20"/>
        <v>2303.4399999999996</v>
      </c>
    </row>
    <row r="58" spans="1:28" ht="21" x14ac:dyDescent="0.35">
      <c r="A58" s="1"/>
      <c r="B58" s="44" t="s">
        <v>132</v>
      </c>
      <c r="C58" s="2" t="s">
        <v>133</v>
      </c>
      <c r="D58" s="1" t="s">
        <v>115</v>
      </c>
      <c r="E58" s="3">
        <v>7816.2</v>
      </c>
      <c r="F58" s="71">
        <v>15</v>
      </c>
      <c r="G58" s="3"/>
      <c r="H58" s="3"/>
      <c r="I58" s="3"/>
      <c r="J58" s="3"/>
      <c r="K58" s="3"/>
      <c r="L58" s="3"/>
      <c r="M58" s="3"/>
      <c r="N58" s="51"/>
      <c r="O58" s="3"/>
      <c r="P58" s="29">
        <f t="shared" si="21"/>
        <v>7816.2</v>
      </c>
      <c r="Q58" s="3"/>
      <c r="R58" s="3"/>
      <c r="S58" s="3">
        <v>846.52</v>
      </c>
      <c r="T58" s="3">
        <v>0.02</v>
      </c>
      <c r="U58" s="32">
        <f t="shared" si="16"/>
        <v>898.86</v>
      </c>
      <c r="V58" s="29"/>
      <c r="W58" s="29">
        <f>SUM(S58:U58)+G58</f>
        <v>1745.4</v>
      </c>
      <c r="X58" s="33">
        <f t="shared" si="17"/>
        <v>6070.7999999999993</v>
      </c>
      <c r="Y58" s="53">
        <v>476.2</v>
      </c>
      <c r="Z58" s="3">
        <f t="shared" si="18"/>
        <v>1602.33</v>
      </c>
      <c r="AA58" s="35">
        <f t="shared" si="19"/>
        <v>156.32</v>
      </c>
      <c r="AB58" s="36">
        <f t="shared" si="20"/>
        <v>2234.85</v>
      </c>
    </row>
    <row r="59" spans="1:28" ht="91.5" x14ac:dyDescent="0.35">
      <c r="A59" s="1" t="s">
        <v>134</v>
      </c>
      <c r="B59" t="s">
        <v>135</v>
      </c>
      <c r="C59" s="2" t="s">
        <v>136</v>
      </c>
      <c r="D59" s="60" t="s">
        <v>137</v>
      </c>
      <c r="E59" s="3">
        <v>7852.05</v>
      </c>
      <c r="F59" s="71">
        <v>15</v>
      </c>
      <c r="G59" s="29"/>
      <c r="H59" s="3"/>
      <c r="I59" s="3"/>
      <c r="J59" s="3"/>
      <c r="K59" s="3"/>
      <c r="L59" s="3"/>
      <c r="M59" s="3"/>
      <c r="N59" s="51"/>
      <c r="O59" s="3"/>
      <c r="P59" s="29">
        <f t="shared" si="21"/>
        <v>7852.05</v>
      </c>
      <c r="Q59" s="3"/>
      <c r="R59" s="3"/>
      <c r="S59" s="3">
        <v>854.17</v>
      </c>
      <c r="T59" s="3">
        <v>0.09</v>
      </c>
      <c r="U59" s="32">
        <f t="shared" si="16"/>
        <v>902.99</v>
      </c>
      <c r="V59" s="29"/>
      <c r="W59" s="29">
        <f>SUM(S59:U59)+G59</f>
        <v>1757.25</v>
      </c>
      <c r="X59" s="33">
        <f t="shared" si="17"/>
        <v>6094.8</v>
      </c>
      <c r="Y59" s="53">
        <v>477.22</v>
      </c>
      <c r="Z59" s="3">
        <f t="shared" si="18"/>
        <v>1609.6699999999998</v>
      </c>
      <c r="AA59" s="35">
        <f t="shared" si="19"/>
        <v>157.04</v>
      </c>
      <c r="AB59" s="36">
        <f t="shared" si="20"/>
        <v>2243.9299999999998</v>
      </c>
    </row>
    <row r="60" spans="1:28" ht="91.5" x14ac:dyDescent="0.35">
      <c r="A60" s="1"/>
      <c r="B60" t="s">
        <v>138</v>
      </c>
      <c r="C60" s="2" t="s">
        <v>139</v>
      </c>
      <c r="D60" s="60" t="s">
        <v>137</v>
      </c>
      <c r="E60" s="3">
        <v>7852.05</v>
      </c>
      <c r="F60" s="71">
        <v>15</v>
      </c>
      <c r="G60" s="3"/>
      <c r="H60" s="3"/>
      <c r="I60" s="3"/>
      <c r="J60" s="3"/>
      <c r="K60" s="3"/>
      <c r="L60" s="3"/>
      <c r="M60" s="3"/>
      <c r="N60" s="51">
        <v>6.23</v>
      </c>
      <c r="O60" s="3"/>
      <c r="P60" s="29">
        <f t="shared" si="21"/>
        <v>7845.8200000000006</v>
      </c>
      <c r="Q60" s="3"/>
      <c r="R60" s="3"/>
      <c r="S60" s="3">
        <v>854.17</v>
      </c>
      <c r="T60" s="3">
        <v>0.06</v>
      </c>
      <c r="U60" s="32">
        <f t="shared" si="16"/>
        <v>902.99</v>
      </c>
      <c r="V60" s="29"/>
      <c r="W60" s="29">
        <f>SUM(S60:U60)+G60</f>
        <v>1757.2199999999998</v>
      </c>
      <c r="X60" s="33">
        <f t="shared" si="17"/>
        <v>6088.6</v>
      </c>
      <c r="Y60" s="53">
        <v>477.22</v>
      </c>
      <c r="Z60" s="3">
        <f t="shared" si="18"/>
        <v>1609.6699999999998</v>
      </c>
      <c r="AA60" s="35">
        <f t="shared" si="19"/>
        <v>157.04</v>
      </c>
      <c r="AB60" s="36">
        <f t="shared" si="20"/>
        <v>2243.9299999999998</v>
      </c>
    </row>
    <row r="61" spans="1:28" ht="91.5" x14ac:dyDescent="0.35">
      <c r="A61" s="1"/>
      <c r="B61" t="s">
        <v>140</v>
      </c>
      <c r="C61" s="2" t="s">
        <v>141</v>
      </c>
      <c r="D61" s="60" t="s">
        <v>137</v>
      </c>
      <c r="E61" s="3">
        <v>7852.05</v>
      </c>
      <c r="F61" s="71">
        <v>15</v>
      </c>
      <c r="G61" s="31">
        <v>3332</v>
      </c>
      <c r="H61" s="3"/>
      <c r="I61" s="3"/>
      <c r="J61" s="3"/>
      <c r="K61" s="3"/>
      <c r="L61" s="3"/>
      <c r="M61" s="3"/>
      <c r="N61" s="51"/>
      <c r="O61" s="3"/>
      <c r="P61" s="29">
        <f t="shared" si="21"/>
        <v>7852.05</v>
      </c>
      <c r="Q61" s="3"/>
      <c r="R61" s="3"/>
      <c r="S61" s="3">
        <v>854.17</v>
      </c>
      <c r="T61" s="3">
        <v>-0.11</v>
      </c>
      <c r="U61" s="32">
        <f t="shared" si="16"/>
        <v>902.99</v>
      </c>
      <c r="V61" s="29">
        <v>500</v>
      </c>
      <c r="W61" s="29">
        <f>SUM(S61:V61)+G61</f>
        <v>5589.05</v>
      </c>
      <c r="X61" s="33">
        <f t="shared" si="17"/>
        <v>2263</v>
      </c>
      <c r="Y61" s="53">
        <v>477.22</v>
      </c>
      <c r="Z61" s="3">
        <f t="shared" si="18"/>
        <v>1609.6699999999998</v>
      </c>
      <c r="AA61" s="35">
        <f t="shared" si="19"/>
        <v>157.04</v>
      </c>
      <c r="AB61" s="36">
        <f t="shared" si="20"/>
        <v>2243.9299999999998</v>
      </c>
    </row>
    <row r="62" spans="1:28" ht="18.75" x14ac:dyDescent="0.3">
      <c r="A62" s="1"/>
      <c r="B62" s="23" t="s">
        <v>35</v>
      </c>
      <c r="C62" s="40"/>
      <c r="D62" s="41"/>
      <c r="E62" s="42">
        <f>SUM(E56:E61)</f>
        <v>47959.500000000007</v>
      </c>
      <c r="F62" s="42"/>
      <c r="G62" s="42">
        <f>SUM(G56:G61)</f>
        <v>5591</v>
      </c>
      <c r="H62" s="42">
        <f>SUM(H56:H61)</f>
        <v>0</v>
      </c>
      <c r="I62" s="42"/>
      <c r="J62" s="42"/>
      <c r="K62" s="42"/>
      <c r="L62" s="42"/>
      <c r="M62" s="42"/>
      <c r="N62" s="42">
        <f>SUM(N56:N61)</f>
        <v>21.630000000000003</v>
      </c>
      <c r="O62" s="42">
        <f>SUM(O56:O61)</f>
        <v>0</v>
      </c>
      <c r="P62" s="42">
        <f>SUM(P56:P61)</f>
        <v>47937.87</v>
      </c>
      <c r="Q62" s="42">
        <f t="shared" ref="Q62:AB62" si="22">SUM(Q56:Q61)</f>
        <v>0</v>
      </c>
      <c r="R62" s="42">
        <f t="shared" si="22"/>
        <v>0</v>
      </c>
      <c r="S62" s="42">
        <f t="shared" si="22"/>
        <v>5306</v>
      </c>
      <c r="T62" s="42">
        <f t="shared" si="22"/>
        <v>0.11</v>
      </c>
      <c r="U62" s="42">
        <f t="shared" si="22"/>
        <v>5515.36</v>
      </c>
      <c r="V62" s="42">
        <f t="shared" si="22"/>
        <v>500</v>
      </c>
      <c r="W62" s="42">
        <f t="shared" si="22"/>
        <v>16912.47</v>
      </c>
      <c r="X62" s="42">
        <f>SUM(X56:X61)</f>
        <v>31025.4</v>
      </c>
      <c r="Y62" s="42">
        <f t="shared" si="22"/>
        <v>2887.21</v>
      </c>
      <c r="Z62" s="42">
        <f t="shared" si="22"/>
        <v>9831.6999999999989</v>
      </c>
      <c r="AA62" s="42">
        <f t="shared" si="22"/>
        <v>959.18</v>
      </c>
      <c r="AB62" s="42">
        <f t="shared" si="22"/>
        <v>13678.09</v>
      </c>
    </row>
    <row r="63" spans="1:28" ht="18.75" x14ac:dyDescent="0.3">
      <c r="A63" s="1"/>
      <c r="B63" s="23"/>
      <c r="C63" s="2"/>
      <c r="D63" s="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61"/>
      <c r="Q63" s="61"/>
      <c r="R63" s="61"/>
      <c r="S63" s="61"/>
      <c r="T63" s="61"/>
      <c r="U63" s="61"/>
      <c r="V63" s="61"/>
      <c r="W63" s="61"/>
      <c r="X63" s="62"/>
      <c r="Y63" s="63"/>
      <c r="Z63" s="63"/>
      <c r="AA63" s="63"/>
      <c r="AB63" s="63"/>
    </row>
    <row r="64" spans="1:28" ht="18.75" x14ac:dyDescent="0.3">
      <c r="A64" s="1"/>
      <c r="B64" s="23" t="s">
        <v>142</v>
      </c>
      <c r="C64" s="40" t="s">
        <v>143</v>
      </c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43"/>
      <c r="Y64" s="1"/>
      <c r="Z64" s="1"/>
      <c r="AA64" s="1"/>
      <c r="AB64" s="1"/>
    </row>
    <row r="65" spans="1:28" ht="21" x14ac:dyDescent="0.35">
      <c r="A65" s="27"/>
      <c r="B65" s="37" t="s">
        <v>144</v>
      </c>
      <c r="C65" s="28" t="s">
        <v>145</v>
      </c>
      <c r="D65" s="37" t="s">
        <v>146</v>
      </c>
      <c r="E65" s="29">
        <v>4342.5</v>
      </c>
      <c r="F65" s="30">
        <v>15</v>
      </c>
      <c r="G65" s="59"/>
      <c r="H65" s="29"/>
      <c r="I65" s="29"/>
      <c r="J65" s="29"/>
      <c r="K65" s="29"/>
      <c r="L65" s="29"/>
      <c r="M65" s="29"/>
      <c r="N65" s="38">
        <v>6.03</v>
      </c>
      <c r="O65" s="29"/>
      <c r="P65" s="29">
        <f>E65+-N65</f>
        <v>4336.47</v>
      </c>
      <c r="Q65" s="29"/>
      <c r="R65" s="29"/>
      <c r="S65" s="3">
        <v>316</v>
      </c>
      <c r="T65" s="3">
        <v>0.08</v>
      </c>
      <c r="U65" s="32">
        <f>ROUND(E65*0.115,2)</f>
        <v>499.39</v>
      </c>
      <c r="V65" s="29"/>
      <c r="W65" s="29">
        <f t="shared" ref="W65:W70" si="23">SUM(S65:U65)+G65</f>
        <v>815.47</v>
      </c>
      <c r="X65" s="33">
        <f t="shared" ref="X65:X70" si="24">P65-W65</f>
        <v>3521</v>
      </c>
      <c r="Y65" s="48">
        <v>378.19</v>
      </c>
      <c r="Z65" s="3">
        <f>ROUND(+E65*17.5%,2)+ROUND(E65*3%,2)</f>
        <v>890.22</v>
      </c>
      <c r="AA65" s="35">
        <f>ROUND(+E65*2%,2)</f>
        <v>86.85</v>
      </c>
      <c r="AB65" s="36">
        <f t="shared" ref="AB65:AB70" si="25">SUM(Y65:AA65)</f>
        <v>1355.26</v>
      </c>
    </row>
    <row r="66" spans="1:28" ht="21" x14ac:dyDescent="0.35">
      <c r="A66" s="1"/>
      <c r="B66" s="37" t="s">
        <v>147</v>
      </c>
      <c r="C66" s="28" t="s">
        <v>148</v>
      </c>
      <c r="D66" s="37" t="s">
        <v>146</v>
      </c>
      <c r="E66" s="29">
        <v>4342.5</v>
      </c>
      <c r="F66" s="71">
        <v>15</v>
      </c>
      <c r="G66" s="29"/>
      <c r="H66" s="3"/>
      <c r="I66" s="3"/>
      <c r="J66" s="3"/>
      <c r="K66" s="3"/>
      <c r="L66" s="3"/>
      <c r="M66" s="3"/>
      <c r="N66" s="51"/>
      <c r="O66" s="3"/>
      <c r="P66" s="29">
        <f t="shared" ref="P66:P70" si="26">E66+-N66</f>
        <v>4342.5</v>
      </c>
      <c r="Q66" s="3"/>
      <c r="R66" s="3"/>
      <c r="S66" s="3">
        <v>316</v>
      </c>
      <c r="T66" s="3">
        <v>0.11</v>
      </c>
      <c r="U66" s="32">
        <f t="shared" ref="U66:U69" si="27">ROUND(E66*0.115,2)</f>
        <v>499.39</v>
      </c>
      <c r="V66" s="29"/>
      <c r="W66" s="29">
        <f t="shared" si="23"/>
        <v>815.5</v>
      </c>
      <c r="X66" s="33">
        <f t="shared" si="24"/>
        <v>3527</v>
      </c>
      <c r="Y66" s="48">
        <v>378.19</v>
      </c>
      <c r="Z66" s="3">
        <f t="shared" ref="Z66:Z69" si="28">ROUND(+E66*17.5%,2)+ROUND(E66*3%,2)</f>
        <v>890.22</v>
      </c>
      <c r="AA66" s="35">
        <f t="shared" ref="AA66:AA69" si="29">ROUND(+E66*2%,2)</f>
        <v>86.85</v>
      </c>
      <c r="AB66" s="36">
        <f t="shared" si="25"/>
        <v>1355.26</v>
      </c>
    </row>
    <row r="67" spans="1:28" ht="21" x14ac:dyDescent="0.35">
      <c r="A67" s="1"/>
      <c r="B67" s="37" t="s">
        <v>149</v>
      </c>
      <c r="C67" s="2" t="s">
        <v>150</v>
      </c>
      <c r="D67" s="37" t="s">
        <v>146</v>
      </c>
      <c r="E67" s="29">
        <v>4342.5</v>
      </c>
      <c r="F67" s="71">
        <v>15</v>
      </c>
      <c r="G67" s="3"/>
      <c r="H67" s="3"/>
      <c r="I67" s="3"/>
      <c r="J67" s="3"/>
      <c r="K67" s="3"/>
      <c r="L67" s="3"/>
      <c r="M67" s="3"/>
      <c r="N67" s="51"/>
      <c r="O67" s="3"/>
      <c r="P67" s="29">
        <f t="shared" si="26"/>
        <v>4342.5</v>
      </c>
      <c r="Q67" s="3"/>
      <c r="R67" s="3"/>
      <c r="S67" s="3">
        <v>316</v>
      </c>
      <c r="T67" s="3">
        <v>0.11</v>
      </c>
      <c r="U67" s="32">
        <f t="shared" si="27"/>
        <v>499.39</v>
      </c>
      <c r="V67" s="29"/>
      <c r="W67" s="29">
        <f t="shared" si="23"/>
        <v>815.5</v>
      </c>
      <c r="X67" s="33">
        <f t="shared" si="24"/>
        <v>3527</v>
      </c>
      <c r="Y67" s="48">
        <v>378.19</v>
      </c>
      <c r="Z67" s="3">
        <f t="shared" si="28"/>
        <v>890.22</v>
      </c>
      <c r="AA67" s="35">
        <f t="shared" si="29"/>
        <v>86.85</v>
      </c>
      <c r="AB67" s="36">
        <f t="shared" si="25"/>
        <v>1355.26</v>
      </c>
    </row>
    <row r="68" spans="1:28" ht="21" x14ac:dyDescent="0.35">
      <c r="A68" s="1" t="s">
        <v>134</v>
      </c>
      <c r="B68" s="37" t="s">
        <v>151</v>
      </c>
      <c r="C68" s="2" t="s">
        <v>152</v>
      </c>
      <c r="D68" s="37" t="s">
        <v>146</v>
      </c>
      <c r="E68" s="29">
        <v>4342.5</v>
      </c>
      <c r="F68" s="71">
        <v>15</v>
      </c>
      <c r="G68" s="29"/>
      <c r="H68" s="3"/>
      <c r="I68" s="3"/>
      <c r="J68" s="3"/>
      <c r="K68" s="3"/>
      <c r="L68" s="3"/>
      <c r="M68" s="3"/>
      <c r="N68" s="51">
        <v>4.83</v>
      </c>
      <c r="O68" s="3"/>
      <c r="P68" s="29">
        <f t="shared" si="26"/>
        <v>4337.67</v>
      </c>
      <c r="Q68" s="3"/>
      <c r="R68" s="3"/>
      <c r="S68" s="3">
        <v>316</v>
      </c>
      <c r="T68" s="3">
        <v>0.08</v>
      </c>
      <c r="U68" s="32">
        <f t="shared" si="27"/>
        <v>499.39</v>
      </c>
      <c r="V68" s="29"/>
      <c r="W68" s="29">
        <f t="shared" si="23"/>
        <v>815.47</v>
      </c>
      <c r="X68" s="33">
        <f t="shared" si="24"/>
        <v>3522.2</v>
      </c>
      <c r="Y68" s="48">
        <v>378.19</v>
      </c>
      <c r="Z68" s="3">
        <f t="shared" si="28"/>
        <v>890.22</v>
      </c>
      <c r="AA68" s="35">
        <f t="shared" si="29"/>
        <v>86.85</v>
      </c>
      <c r="AB68" s="36">
        <f t="shared" si="25"/>
        <v>1355.26</v>
      </c>
    </row>
    <row r="69" spans="1:28" ht="31.5" x14ac:dyDescent="0.35">
      <c r="A69" s="1"/>
      <c r="B69" s="37" t="s">
        <v>153</v>
      </c>
      <c r="C69" s="2" t="s">
        <v>154</v>
      </c>
      <c r="D69" s="60" t="s">
        <v>54</v>
      </c>
      <c r="E69" s="3">
        <v>3000</v>
      </c>
      <c r="F69" s="71">
        <v>15</v>
      </c>
      <c r="G69" s="3"/>
      <c r="H69" s="3"/>
      <c r="I69" s="3"/>
      <c r="J69" s="3"/>
      <c r="K69" s="3"/>
      <c r="L69" s="3"/>
      <c r="M69" s="3"/>
      <c r="N69" s="51"/>
      <c r="O69" s="3"/>
      <c r="P69" s="29">
        <f t="shared" si="26"/>
        <v>3000</v>
      </c>
      <c r="Q69" s="3"/>
      <c r="R69" s="3"/>
      <c r="S69" s="3"/>
      <c r="T69" s="3"/>
      <c r="U69" s="32">
        <f t="shared" si="27"/>
        <v>345</v>
      </c>
      <c r="V69" s="29"/>
      <c r="W69" s="29">
        <f t="shared" si="23"/>
        <v>345</v>
      </c>
      <c r="X69" s="33">
        <f t="shared" si="24"/>
        <v>2655</v>
      </c>
      <c r="Y69" s="53">
        <v>357.26</v>
      </c>
      <c r="Z69" s="3">
        <f t="shared" si="28"/>
        <v>615</v>
      </c>
      <c r="AA69" s="35">
        <f t="shared" si="29"/>
        <v>60</v>
      </c>
      <c r="AB69" s="36">
        <f t="shared" si="25"/>
        <v>1032.26</v>
      </c>
    </row>
    <row r="70" spans="1:28" ht="21" x14ac:dyDescent="0.35">
      <c r="A70" s="1"/>
      <c r="B70" s="37" t="s">
        <v>162</v>
      </c>
      <c r="C70" s="2" t="s">
        <v>163</v>
      </c>
      <c r="D70" s="37" t="s">
        <v>146</v>
      </c>
      <c r="E70" s="29">
        <v>4342.5</v>
      </c>
      <c r="F70" s="71">
        <v>15</v>
      </c>
      <c r="G70" s="3"/>
      <c r="H70" s="3"/>
      <c r="I70" s="3"/>
      <c r="J70" s="3"/>
      <c r="K70" s="3"/>
      <c r="L70" s="3"/>
      <c r="M70" s="3"/>
      <c r="N70" s="51">
        <v>1.21</v>
      </c>
      <c r="O70" s="3"/>
      <c r="P70" s="29">
        <f t="shared" si="26"/>
        <v>4341.29</v>
      </c>
      <c r="Q70" s="3"/>
      <c r="R70" s="3"/>
      <c r="S70" s="3">
        <v>316</v>
      </c>
      <c r="T70" s="3">
        <v>-0.11</v>
      </c>
      <c r="U70" s="29"/>
      <c r="V70" s="29"/>
      <c r="W70" s="29">
        <f t="shared" si="23"/>
        <v>315.89</v>
      </c>
      <c r="X70" s="33">
        <f t="shared" si="24"/>
        <v>4025.4</v>
      </c>
      <c r="Y70" s="48">
        <v>378.19</v>
      </c>
      <c r="Z70" s="3"/>
      <c r="AA70" s="48"/>
      <c r="AB70" s="36">
        <f t="shared" si="25"/>
        <v>378.19</v>
      </c>
    </row>
    <row r="71" spans="1:28" ht="18.75" x14ac:dyDescent="0.3">
      <c r="A71" s="1"/>
      <c r="B71" s="23" t="s">
        <v>35</v>
      </c>
      <c r="C71" s="40"/>
      <c r="D71" s="41"/>
      <c r="E71" s="42">
        <f>SUM(E65:E70)</f>
        <v>24712.5</v>
      </c>
      <c r="F71" s="42"/>
      <c r="G71" s="42">
        <f>SUM(G65:G70)</f>
        <v>0</v>
      </c>
      <c r="H71" s="42">
        <f>SUM(H65:H70)</f>
        <v>0</v>
      </c>
      <c r="I71" s="42"/>
      <c r="J71" s="42"/>
      <c r="K71" s="42"/>
      <c r="L71" s="42"/>
      <c r="M71" s="42"/>
      <c r="N71" s="42">
        <f t="shared" ref="N71:AB71" si="30">SUM(N65:N70)</f>
        <v>12.07</v>
      </c>
      <c r="O71" s="42">
        <f t="shared" si="30"/>
        <v>0</v>
      </c>
      <c r="P71" s="42">
        <f t="shared" si="30"/>
        <v>24700.43</v>
      </c>
      <c r="Q71" s="42">
        <f t="shared" si="30"/>
        <v>0</v>
      </c>
      <c r="R71" s="42">
        <f t="shared" si="30"/>
        <v>0</v>
      </c>
      <c r="S71" s="42">
        <f t="shared" si="30"/>
        <v>1580</v>
      </c>
      <c r="T71" s="42">
        <f t="shared" si="30"/>
        <v>0.27</v>
      </c>
      <c r="U71" s="42">
        <f t="shared" si="30"/>
        <v>2342.56</v>
      </c>
      <c r="V71" s="42">
        <f t="shared" si="30"/>
        <v>0</v>
      </c>
      <c r="W71" s="42">
        <f t="shared" si="30"/>
        <v>3922.8300000000004</v>
      </c>
      <c r="X71" s="42">
        <f t="shared" si="30"/>
        <v>20777.600000000002</v>
      </c>
      <c r="Y71" s="42">
        <f t="shared" si="30"/>
        <v>2248.21</v>
      </c>
      <c r="Z71" s="42">
        <f t="shared" si="30"/>
        <v>4175.88</v>
      </c>
      <c r="AA71" s="42">
        <f t="shared" si="30"/>
        <v>407.4</v>
      </c>
      <c r="AB71" s="42">
        <f t="shared" si="30"/>
        <v>6831.49</v>
      </c>
    </row>
    <row r="72" spans="1:28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64"/>
      <c r="Y72" s="1"/>
      <c r="Z72" s="1"/>
      <c r="AA72" s="1"/>
      <c r="AB72" s="1"/>
    </row>
    <row r="73" spans="1:28" ht="18.75" x14ac:dyDescent="0.3">
      <c r="A73" s="1"/>
      <c r="B73" s="1"/>
      <c r="C73" s="65" t="s">
        <v>155</v>
      </c>
      <c r="D73" s="1"/>
      <c r="E73" s="66">
        <f t="shared" ref="E73:AB73" si="31">E9+E24+E31+E53+E62+E71</f>
        <v>353276.76</v>
      </c>
      <c r="F73" s="66">
        <f t="shared" si="31"/>
        <v>0</v>
      </c>
      <c r="G73" s="66">
        <f t="shared" si="31"/>
        <v>40275.61</v>
      </c>
      <c r="H73" s="66" t="e">
        <f t="shared" si="31"/>
        <v>#REF!</v>
      </c>
      <c r="I73" s="66">
        <f t="shared" si="31"/>
        <v>9591.44</v>
      </c>
      <c r="J73" s="66">
        <f t="shared" si="31"/>
        <v>4792.7000000000007</v>
      </c>
      <c r="K73" s="66">
        <f t="shared" si="31"/>
        <v>199.13</v>
      </c>
      <c r="L73" s="66">
        <f t="shared" si="31"/>
        <v>1375.93</v>
      </c>
      <c r="M73" s="66">
        <f t="shared" si="31"/>
        <v>37.35</v>
      </c>
      <c r="N73" s="66">
        <f t="shared" si="31"/>
        <v>125.99000000000001</v>
      </c>
      <c r="O73" s="66">
        <f t="shared" si="31"/>
        <v>0</v>
      </c>
      <c r="P73" s="66">
        <f t="shared" si="31"/>
        <v>353150.77</v>
      </c>
      <c r="Q73" s="66">
        <f t="shared" si="31"/>
        <v>0</v>
      </c>
      <c r="R73" s="66">
        <f t="shared" si="31"/>
        <v>0</v>
      </c>
      <c r="S73" s="66">
        <f t="shared" si="31"/>
        <v>39938.869999999995</v>
      </c>
      <c r="T73" s="66">
        <f t="shared" si="31"/>
        <v>0.67999999999999994</v>
      </c>
      <c r="U73" s="66">
        <f t="shared" si="31"/>
        <v>36836.86</v>
      </c>
      <c r="V73" s="66">
        <f t="shared" si="31"/>
        <v>500</v>
      </c>
      <c r="W73" s="66">
        <f t="shared" si="31"/>
        <v>133548.57</v>
      </c>
      <c r="X73" s="66">
        <f t="shared" si="31"/>
        <v>219602.19999999998</v>
      </c>
      <c r="Y73" s="66">
        <f t="shared" si="31"/>
        <v>22181.25</v>
      </c>
      <c r="Z73" s="66">
        <f t="shared" si="31"/>
        <v>65665.52</v>
      </c>
      <c r="AA73" s="66">
        <f t="shared" si="31"/>
        <v>6406.3600000000006</v>
      </c>
      <c r="AB73" s="66">
        <f t="shared" si="31"/>
        <v>94253.12999999999</v>
      </c>
    </row>
    <row r="74" spans="1:28" ht="18.75" hidden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4"/>
      <c r="Y74" s="67"/>
      <c r="Z74" s="67"/>
      <c r="AA74" s="1"/>
      <c r="AB74" s="1"/>
    </row>
    <row r="75" spans="1:28" ht="15.75" hidden="1" x14ac:dyDescent="0.25">
      <c r="A75" s="1"/>
      <c r="B75" s="1"/>
      <c r="C75" t="s">
        <v>156</v>
      </c>
      <c r="D75" s="1"/>
      <c r="E75" s="3">
        <f>E7+E8+E12+E14+E15+E16+E17+E19+E20+E21+E22+E23+E27+E28+E29+E30+E35+E36+E37+E38+E39+E40+E42+E43+E44+E45+E46+E47+E48+E49+E50+E56+E57+E58+E59+E60+E61+E65+E66+E67+E68+E69</f>
        <v>320319.75000000006</v>
      </c>
      <c r="F75" s="3">
        <f>E75*17.5%</f>
        <v>56055.95625000001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68"/>
      <c r="Y75" s="1"/>
      <c r="Z75" s="3"/>
      <c r="AA75" s="1"/>
      <c r="AB75" s="1"/>
    </row>
    <row r="76" spans="1:28" ht="15.75" hidden="1" x14ac:dyDescent="0.25">
      <c r="A76" s="1"/>
      <c r="B76" s="1"/>
      <c r="C76" t="s">
        <v>157</v>
      </c>
      <c r="D76" s="1"/>
      <c r="E76" s="3">
        <f>E75</f>
        <v>320319.75000000006</v>
      </c>
      <c r="F76" s="3">
        <f>E76*3%</f>
        <v>9609.5925000000007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</row>
    <row r="77" spans="1:28" ht="15.75" hidden="1" x14ac:dyDescent="0.25">
      <c r="A77" s="1"/>
      <c r="B77" s="1"/>
      <c r="C77" s="1"/>
      <c r="D77" s="1"/>
      <c r="E77" s="1"/>
      <c r="F77" s="3">
        <f>SUM(F75:F76)</f>
        <v>65665.548750000016</v>
      </c>
      <c r="G77" s="3"/>
      <c r="H77" s="1"/>
      <c r="I77" s="1"/>
      <c r="J77" s="1"/>
      <c r="K77" s="1"/>
      <c r="L77" s="1"/>
      <c r="M77" s="1"/>
      <c r="N77" s="53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/>
      <c r="G78" s="3"/>
      <c r="H78" s="1"/>
      <c r="I78" s="1"/>
      <c r="J78" s="1"/>
      <c r="K78" s="1"/>
      <c r="L78" s="1"/>
      <c r="M78" s="1"/>
      <c r="N78" s="53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3"/>
      <c r="G79" s="3"/>
      <c r="H79" s="1"/>
      <c r="I79" s="1"/>
      <c r="J79" s="1"/>
      <c r="K79" s="1"/>
      <c r="L79" s="1"/>
      <c r="M79" s="1"/>
      <c r="N79" s="53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5.75" hidden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1"/>
      <c r="Z83" s="1"/>
      <c r="AA83" s="1"/>
      <c r="AB83" s="1"/>
    </row>
    <row r="84" spans="1:28" ht="16.5" thickBot="1" x14ac:dyDescent="0.3">
      <c r="A84" s="1"/>
      <c r="B84" s="1"/>
      <c r="C84" s="1"/>
      <c r="D84" s="1"/>
      <c r="E84" s="77"/>
      <c r="F84" s="77"/>
      <c r="G84" s="71"/>
      <c r="H84" s="71"/>
      <c r="I84" s="71"/>
      <c r="J84" s="71"/>
      <c r="K84" s="71"/>
      <c r="L84" s="71"/>
      <c r="M84" s="71"/>
      <c r="N84" s="1"/>
      <c r="O84" s="1"/>
      <c r="P84" s="1"/>
      <c r="Q84" s="1"/>
      <c r="R84" s="1"/>
      <c r="S84" s="1"/>
      <c r="T84" s="1"/>
      <c r="U84" s="73"/>
      <c r="V84" s="73"/>
      <c r="W84" s="73"/>
      <c r="X84" s="2"/>
      <c r="Y84" s="1"/>
      <c r="Z84" s="1"/>
      <c r="AA84" s="1"/>
      <c r="AB84" s="1"/>
    </row>
    <row r="85" spans="1:28" x14ac:dyDescent="0.25">
      <c r="A85" s="1"/>
      <c r="B85" s="1"/>
      <c r="C85" s="1"/>
      <c r="D85" s="1"/>
      <c r="E85" s="72" t="s">
        <v>158</v>
      </c>
      <c r="F85" s="73"/>
      <c r="G85" s="71"/>
      <c r="H85" s="71"/>
      <c r="I85" s="71"/>
      <c r="J85" s="71"/>
      <c r="K85" s="71"/>
      <c r="L85" s="71"/>
      <c r="M85" s="71"/>
      <c r="N85" s="1"/>
      <c r="O85" s="1"/>
      <c r="P85" s="1"/>
      <c r="Q85" s="1"/>
      <c r="R85" s="1"/>
      <c r="S85" s="1"/>
      <c r="T85" s="1"/>
      <c r="U85" s="1"/>
      <c r="V85" s="1"/>
      <c r="W85" s="1"/>
      <c r="X85" s="74" t="s">
        <v>159</v>
      </c>
      <c r="Y85" s="74"/>
      <c r="Z85" s="71"/>
      <c r="AA85" s="1"/>
      <c r="AB85" s="1"/>
    </row>
    <row r="86" spans="1:28" ht="15.75" x14ac:dyDescent="0.25">
      <c r="A86" s="1"/>
      <c r="B86" s="1"/>
      <c r="C86" s="1"/>
      <c r="D86" s="1"/>
      <c r="E86" s="44" t="s">
        <v>45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 t="s">
        <v>160</v>
      </c>
      <c r="Y86" s="1"/>
      <c r="Z86" s="1"/>
      <c r="AA86" s="1"/>
      <c r="AB86" s="1"/>
    </row>
    <row r="87" spans="1:28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  <c r="AA87" s="1"/>
      <c r="AB87" s="1"/>
    </row>
    <row r="88" spans="1:28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</sheetData>
  <mergeCells count="5">
    <mergeCell ref="E85:F85"/>
    <mergeCell ref="X85:Y85"/>
    <mergeCell ref="B4:AB4"/>
    <mergeCell ref="E84:F84"/>
    <mergeCell ref="U84:W84"/>
  </mergeCells>
  <pageMargins left="0.7" right="0.7" top="0.75" bottom="0.75" header="0.3" footer="0.3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opLeftCell="A47" workbookViewId="0">
      <selection sqref="A1:AB55"/>
    </sheetView>
  </sheetViews>
  <sheetFormatPr baseColWidth="10" defaultRowHeight="15" x14ac:dyDescent="0.25"/>
  <cols>
    <col min="1" max="1" width="4" customWidth="1"/>
    <col min="7" max="7" width="0" hidden="1" customWidth="1"/>
    <col min="9" max="13" width="0" hidden="1" customWidth="1"/>
    <col min="15" max="15" width="0" hidden="1" customWidth="1"/>
    <col min="21" max="22" width="0" hidden="1" customWidth="1"/>
    <col min="24" max="24" width="0" hidden="1" customWidth="1"/>
    <col min="26" max="27" width="0" hidden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75" t="s">
        <v>173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75"/>
      <c r="X4" s="75"/>
      <c r="Y4" s="75"/>
      <c r="Z4" s="75"/>
      <c r="AA4" s="75"/>
      <c r="AB4" s="75"/>
    </row>
    <row r="5" spans="1:28" ht="67.5" x14ac:dyDescent="0.25">
      <c r="A5" s="5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2" t="s">
        <v>6</v>
      </c>
      <c r="I5" s="13" t="s">
        <v>7</v>
      </c>
      <c r="J5" s="11" t="s">
        <v>8</v>
      </c>
      <c r="K5" s="11" t="s">
        <v>9</v>
      </c>
      <c r="L5" s="14" t="s">
        <v>10</v>
      </c>
      <c r="M5" s="14" t="s">
        <v>11</v>
      </c>
      <c r="N5" s="15" t="s">
        <v>12</v>
      </c>
      <c r="O5" s="8" t="s">
        <v>13</v>
      </c>
      <c r="P5" s="8" t="s">
        <v>14</v>
      </c>
      <c r="Q5" s="16" t="s">
        <v>15</v>
      </c>
      <c r="R5" s="10" t="s">
        <v>16</v>
      </c>
      <c r="S5" s="10" t="s">
        <v>17</v>
      </c>
      <c r="T5" s="17" t="s">
        <v>18</v>
      </c>
      <c r="U5" s="18" t="s">
        <v>19</v>
      </c>
      <c r="V5" s="19" t="s">
        <v>20</v>
      </c>
      <c r="W5" s="20" t="s">
        <v>21</v>
      </c>
      <c r="X5" s="21" t="s">
        <v>22</v>
      </c>
      <c r="Y5" s="16" t="s">
        <v>23</v>
      </c>
      <c r="Z5" s="16" t="s">
        <v>24</v>
      </c>
      <c r="AA5" s="22" t="s">
        <v>25</v>
      </c>
      <c r="AB5" s="22" t="s">
        <v>26</v>
      </c>
    </row>
    <row r="6" spans="1:28" ht="15.75" x14ac:dyDescent="0.25">
      <c r="A6" s="1"/>
      <c r="B6" s="23" t="s">
        <v>27</v>
      </c>
      <c r="C6" s="24" t="s">
        <v>28</v>
      </c>
      <c r="D6" s="24"/>
      <c r="E6" s="25"/>
      <c r="F6" s="3"/>
      <c r="G6" s="26"/>
      <c r="H6" s="3"/>
      <c r="I6" s="3"/>
      <c r="J6" s="3"/>
      <c r="K6" s="3"/>
      <c r="L6" s="3"/>
      <c r="M6" s="3"/>
      <c r="N6" s="25"/>
      <c r="O6" s="25"/>
      <c r="P6" s="25"/>
      <c r="Q6" s="3"/>
      <c r="R6" s="3"/>
      <c r="S6" s="3"/>
      <c r="T6" s="25"/>
      <c r="U6" s="3"/>
      <c r="V6" s="3"/>
      <c r="W6" s="25"/>
      <c r="X6" s="4"/>
      <c r="Y6" s="1"/>
      <c r="Z6" s="1"/>
      <c r="AA6" s="1"/>
      <c r="AB6" s="1"/>
    </row>
    <row r="7" spans="1:28" ht="21" x14ac:dyDescent="0.35">
      <c r="A7" s="27"/>
      <c r="B7" s="27" t="s">
        <v>29</v>
      </c>
      <c r="C7" s="28" t="s">
        <v>30</v>
      </c>
      <c r="D7" s="27" t="s">
        <v>31</v>
      </c>
      <c r="E7" s="29">
        <v>24897.45</v>
      </c>
      <c r="F7" s="30">
        <v>15</v>
      </c>
      <c r="G7" s="31">
        <v>6000</v>
      </c>
      <c r="H7" s="29"/>
      <c r="I7" s="29"/>
      <c r="J7" s="29"/>
      <c r="K7" s="29"/>
      <c r="L7" s="29"/>
      <c r="M7" s="29"/>
      <c r="N7" s="29"/>
      <c r="O7" s="29"/>
      <c r="P7" s="29">
        <f>E7+-N7</f>
        <v>24897.45</v>
      </c>
      <c r="Q7" s="29">
        <v>0</v>
      </c>
      <c r="R7" s="29"/>
      <c r="S7" s="29">
        <v>4739.13</v>
      </c>
      <c r="T7" s="29">
        <v>-0.09</v>
      </c>
      <c r="U7" s="32">
        <f>ROUND(E7*0.115,2)</f>
        <v>2863.21</v>
      </c>
      <c r="V7" s="29"/>
      <c r="W7" s="29">
        <f>SUM(S7:V7)+G7</f>
        <v>13602.25</v>
      </c>
      <c r="X7" s="33">
        <f>P7-W7</f>
        <v>11295.2</v>
      </c>
      <c r="Y7" s="34">
        <v>958.17</v>
      </c>
      <c r="Z7" s="29">
        <f>ROUND(+E7*17.5%,2)+ROUND(E7*3%,2)</f>
        <v>5103.97</v>
      </c>
      <c r="AA7" s="35">
        <f>ROUND(+E7*2%,2)</f>
        <v>497.95</v>
      </c>
      <c r="AB7" s="36">
        <f>SUM(Y7:AA7)</f>
        <v>6560.09</v>
      </c>
    </row>
    <row r="8" spans="1:28" ht="21" x14ac:dyDescent="0.35">
      <c r="A8" s="27"/>
      <c r="B8" s="37" t="s">
        <v>32</v>
      </c>
      <c r="C8" s="28" t="s">
        <v>33</v>
      </c>
      <c r="D8" s="27" t="s">
        <v>34</v>
      </c>
      <c r="E8" s="29">
        <v>6994.65</v>
      </c>
      <c r="F8" s="30">
        <v>15</v>
      </c>
      <c r="G8" s="29"/>
      <c r="H8" s="29"/>
      <c r="I8" s="29"/>
      <c r="J8" s="29"/>
      <c r="K8" s="29"/>
      <c r="L8" s="29"/>
      <c r="M8" s="29"/>
      <c r="N8" s="38">
        <v>8.8800000000000008</v>
      </c>
      <c r="O8" s="29"/>
      <c r="P8" s="29">
        <f>E8+-N8</f>
        <v>6985.7699999999995</v>
      </c>
      <c r="Q8" s="29">
        <v>0</v>
      </c>
      <c r="R8" s="29"/>
      <c r="S8" s="29">
        <v>693.3</v>
      </c>
      <c r="T8" s="29">
        <v>-0.11</v>
      </c>
      <c r="U8" s="32">
        <f>ROUND(E8*0.115,2)</f>
        <v>804.38</v>
      </c>
      <c r="V8" s="29"/>
      <c r="W8" s="29">
        <f>SUM(S8:V8)+G8</f>
        <v>1497.57</v>
      </c>
      <c r="X8" s="33">
        <f>P8-W8</f>
        <v>5488.2</v>
      </c>
      <c r="Y8" s="34">
        <v>453.03</v>
      </c>
      <c r="Z8" s="29">
        <f>ROUND(+E8*17.5%,2)+ROUND(E8*3%,2)</f>
        <v>1433.8999999999999</v>
      </c>
      <c r="AA8" s="35">
        <f>ROUND(+E8*2%,2)</f>
        <v>139.88999999999999</v>
      </c>
      <c r="AB8" s="36">
        <f>SUM(Y8:AA8)</f>
        <v>2026.8199999999997</v>
      </c>
    </row>
    <row r="9" spans="1:28" ht="18.75" x14ac:dyDescent="0.3">
      <c r="A9" s="1"/>
      <c r="B9" s="39" t="s">
        <v>35</v>
      </c>
      <c r="C9" s="40"/>
      <c r="D9" s="41"/>
      <c r="E9" s="42">
        <f>SUM(E7:E8)</f>
        <v>31892.1</v>
      </c>
      <c r="F9" s="42"/>
      <c r="G9" s="42">
        <f>+G8+G7</f>
        <v>6000</v>
      </c>
      <c r="H9" s="42"/>
      <c r="I9" s="42"/>
      <c r="J9" s="42"/>
      <c r="K9" s="42"/>
      <c r="L9" s="42"/>
      <c r="M9" s="42"/>
      <c r="N9" s="42">
        <f>SUM(N7:N8)</f>
        <v>8.8800000000000008</v>
      </c>
      <c r="O9" s="42">
        <f>SUM(O7:O8)</f>
        <v>0</v>
      </c>
      <c r="P9" s="42">
        <f>SUM(P7:P8)</f>
        <v>31883.22</v>
      </c>
      <c r="Q9" s="42">
        <f t="shared" ref="Q9:AB9" si="0">SUM(Q7:Q8)</f>
        <v>0</v>
      </c>
      <c r="R9" s="42">
        <f t="shared" si="0"/>
        <v>0</v>
      </c>
      <c r="S9" s="42">
        <f t="shared" si="0"/>
        <v>5432.43</v>
      </c>
      <c r="T9" s="42">
        <f t="shared" si="0"/>
        <v>-0.2</v>
      </c>
      <c r="U9" s="42">
        <f>SUM(U7:U8)</f>
        <v>3667.59</v>
      </c>
      <c r="V9" s="42"/>
      <c r="W9" s="42">
        <f t="shared" si="0"/>
        <v>15099.82</v>
      </c>
      <c r="X9" s="42">
        <f>SUM(X7:X8)</f>
        <v>16783.400000000001</v>
      </c>
      <c r="Y9" s="42">
        <f t="shared" si="0"/>
        <v>1411.1999999999998</v>
      </c>
      <c r="Z9" s="42">
        <f t="shared" si="0"/>
        <v>6537.87</v>
      </c>
      <c r="AA9" s="42">
        <f t="shared" si="0"/>
        <v>637.83999999999992</v>
      </c>
      <c r="AB9" s="42">
        <f t="shared" si="0"/>
        <v>8586.91</v>
      </c>
    </row>
    <row r="10" spans="1:28" ht="18.75" x14ac:dyDescent="0.3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3"/>
      <c r="Y10" s="1"/>
      <c r="Z10" s="1"/>
      <c r="AA10" s="1"/>
      <c r="AB10" s="1"/>
    </row>
    <row r="11" spans="1:28" ht="18.75" x14ac:dyDescent="0.3">
      <c r="A11" s="1"/>
      <c r="B11" s="23" t="s">
        <v>36</v>
      </c>
      <c r="C11" s="40" t="s">
        <v>37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3"/>
      <c r="Y11" s="1"/>
      <c r="Z11" s="1"/>
      <c r="AA11" s="1"/>
      <c r="AB11" s="1"/>
    </row>
    <row r="12" spans="1:28" ht="21" x14ac:dyDescent="0.35">
      <c r="A12" s="27"/>
      <c r="B12" s="27" t="s">
        <v>38</v>
      </c>
      <c r="C12" s="28" t="s">
        <v>39</v>
      </c>
      <c r="D12" s="37" t="s">
        <v>40</v>
      </c>
      <c r="E12" s="29">
        <v>14691.75</v>
      </c>
      <c r="F12" s="30">
        <v>15</v>
      </c>
      <c r="G12" s="31">
        <v>2858</v>
      </c>
      <c r="H12" s="29"/>
      <c r="I12" s="29"/>
      <c r="J12" s="29"/>
      <c r="K12" s="29"/>
      <c r="L12" s="29"/>
      <c r="M12" s="29"/>
      <c r="N12" s="29"/>
      <c r="O12" s="29"/>
      <c r="P12" s="29">
        <f>E12+-N12</f>
        <v>14691.75</v>
      </c>
      <c r="Q12" s="29">
        <v>0</v>
      </c>
      <c r="R12" s="29"/>
      <c r="S12" s="29">
        <v>2315.13</v>
      </c>
      <c r="T12" s="29">
        <v>7.0000000000000007E-2</v>
      </c>
      <c r="U12" s="32">
        <f>ROUND(E12*0.115,2)</f>
        <v>1689.55</v>
      </c>
      <c r="V12" s="29"/>
      <c r="W12" s="29">
        <f>SUM(S12:V12)+G12</f>
        <v>6862.75</v>
      </c>
      <c r="X12" s="33">
        <f>P12-W12</f>
        <v>7829</v>
      </c>
      <c r="Y12" s="34">
        <v>670.21</v>
      </c>
      <c r="Z12" s="29">
        <f>ROUND(+E12*17.5%,2)+ROUND(E12*3%,2)</f>
        <v>3011.81</v>
      </c>
      <c r="AA12" s="35">
        <f>ROUND(+E12*2%,2)</f>
        <v>293.83999999999997</v>
      </c>
      <c r="AB12" s="36">
        <f t="shared" ref="AB12:AB23" si="1">SUM(Y12:AA12)</f>
        <v>3975.86</v>
      </c>
    </row>
    <row r="13" spans="1:28" ht="21" x14ac:dyDescent="0.35">
      <c r="A13" s="27"/>
      <c r="B13" s="37" t="s">
        <v>165</v>
      </c>
      <c r="C13" s="28" t="s">
        <v>166</v>
      </c>
      <c r="D13" s="27" t="s">
        <v>42</v>
      </c>
      <c r="E13" s="3">
        <v>7816.2</v>
      </c>
      <c r="F13" s="71">
        <v>15</v>
      </c>
      <c r="G13" s="29"/>
      <c r="H13" s="29"/>
      <c r="I13" s="29"/>
      <c r="J13" s="29"/>
      <c r="K13" s="29"/>
      <c r="L13" s="29"/>
      <c r="M13" s="29"/>
      <c r="N13" s="45"/>
      <c r="O13" s="46"/>
      <c r="P13" s="29">
        <f t="shared" ref="P13:P23" si="2">E13+-N13</f>
        <v>7816.2</v>
      </c>
      <c r="Q13" s="29"/>
      <c r="R13" s="29"/>
      <c r="S13" s="3">
        <v>846.52</v>
      </c>
      <c r="T13" s="29">
        <v>-0.12</v>
      </c>
      <c r="U13" s="29"/>
      <c r="V13" s="29"/>
      <c r="W13" s="29">
        <f>SUM(S13:V13)+G13</f>
        <v>846.4</v>
      </c>
      <c r="X13" s="33">
        <f>P13-W13</f>
        <v>6969.8</v>
      </c>
      <c r="Y13" s="34">
        <v>476.21</v>
      </c>
      <c r="Z13" s="29"/>
      <c r="AA13" s="48"/>
      <c r="AB13" s="36">
        <f t="shared" si="1"/>
        <v>476.21</v>
      </c>
    </row>
    <row r="14" spans="1:28" ht="21" x14ac:dyDescent="0.35">
      <c r="A14" s="27"/>
      <c r="B14" s="27" t="s">
        <v>43</v>
      </c>
      <c r="C14" s="28" t="s">
        <v>44</v>
      </c>
      <c r="D14" s="37" t="s">
        <v>45</v>
      </c>
      <c r="E14" s="29">
        <v>9820.35</v>
      </c>
      <c r="F14" s="30">
        <v>15</v>
      </c>
      <c r="G14" s="31">
        <v>2000</v>
      </c>
      <c r="H14" s="29"/>
      <c r="I14" s="29"/>
      <c r="J14" s="29"/>
      <c r="K14" s="29"/>
      <c r="L14" s="29"/>
      <c r="M14" s="29"/>
      <c r="N14" s="45">
        <v>37.409999999999997</v>
      </c>
      <c r="O14" s="46"/>
      <c r="P14" s="29">
        <f t="shared" si="2"/>
        <v>9782.94</v>
      </c>
      <c r="Q14" s="29">
        <v>0</v>
      </c>
      <c r="R14" s="29"/>
      <c r="S14" s="29">
        <v>1274.5999999999999</v>
      </c>
      <c r="T14" s="29"/>
      <c r="U14" s="32">
        <f>ROUND(E14*0.115,2)</f>
        <v>1129.3399999999999</v>
      </c>
      <c r="V14" s="29"/>
      <c r="W14" s="29">
        <f t="shared" ref="W14:W23" si="3">SUM(S14:V14)+G14</f>
        <v>4403.9399999999996</v>
      </c>
      <c r="X14" s="33">
        <f t="shared" ref="X14:X23" si="4">P14-W14</f>
        <v>5379.0000000000009</v>
      </c>
      <c r="Y14" s="34">
        <v>532.76</v>
      </c>
      <c r="Z14" s="29">
        <f>ROUND(+E14*17.5%,2)+ROUND(E14*3%,2)</f>
        <v>2013.17</v>
      </c>
      <c r="AA14" s="35">
        <f>ROUND(+E14*2%,2)</f>
        <v>196.41</v>
      </c>
      <c r="AB14" s="36">
        <f t="shared" si="1"/>
        <v>2742.34</v>
      </c>
    </row>
    <row r="15" spans="1:28" ht="21" x14ac:dyDescent="0.35">
      <c r="A15" s="1"/>
      <c r="B15" s="1" t="s">
        <v>46</v>
      </c>
      <c r="C15" s="2" t="s">
        <v>47</v>
      </c>
      <c r="D15" s="1" t="s">
        <v>48</v>
      </c>
      <c r="E15" s="3">
        <v>5774.4</v>
      </c>
      <c r="F15" s="71">
        <v>15</v>
      </c>
      <c r="G15" s="31">
        <v>2887</v>
      </c>
      <c r="H15" s="3"/>
      <c r="I15" s="3"/>
      <c r="J15" s="3"/>
      <c r="K15" s="3"/>
      <c r="L15" s="3"/>
      <c r="M15" s="3"/>
      <c r="N15" s="49"/>
      <c r="O15" s="3"/>
      <c r="P15" s="29">
        <f t="shared" si="2"/>
        <v>5774.4</v>
      </c>
      <c r="Q15" s="3">
        <v>0</v>
      </c>
      <c r="R15" s="3"/>
      <c r="S15" s="3">
        <v>486.31</v>
      </c>
      <c r="T15" s="3">
        <v>0.03</v>
      </c>
      <c r="U15" s="32">
        <f>ROUND(E15*0.115,2)</f>
        <v>664.06</v>
      </c>
      <c r="V15" s="29"/>
      <c r="W15" s="29">
        <f t="shared" si="3"/>
        <v>4037.3999999999996</v>
      </c>
      <c r="X15" s="33">
        <f t="shared" si="4"/>
        <v>1737</v>
      </c>
      <c r="Y15" s="50">
        <v>418.6</v>
      </c>
      <c r="Z15" s="3">
        <f>ROUND(+E15*17.5%,2)+ROUND(E15*3%,2)</f>
        <v>1183.75</v>
      </c>
      <c r="AA15" s="35">
        <f>ROUND(+E15*2%,2)</f>
        <v>115.49</v>
      </c>
      <c r="AB15" s="36">
        <f t="shared" si="1"/>
        <v>1717.84</v>
      </c>
    </row>
    <row r="16" spans="1:28" ht="21" x14ac:dyDescent="0.35">
      <c r="A16" s="1"/>
      <c r="B16" t="s">
        <v>49</v>
      </c>
      <c r="C16" s="2" t="s">
        <v>50</v>
      </c>
      <c r="D16" t="s">
        <v>51</v>
      </c>
      <c r="E16" s="3">
        <v>5774.4</v>
      </c>
      <c r="F16" s="71">
        <v>15</v>
      </c>
      <c r="G16" s="31">
        <v>734.08</v>
      </c>
      <c r="H16" s="3"/>
      <c r="I16" s="3"/>
      <c r="J16" s="3"/>
      <c r="K16" s="3"/>
      <c r="L16" s="3"/>
      <c r="M16" s="3"/>
      <c r="N16" s="51"/>
      <c r="O16" s="3"/>
      <c r="P16" s="29">
        <f t="shared" si="2"/>
        <v>5774.4</v>
      </c>
      <c r="Q16" s="3"/>
      <c r="R16" s="3"/>
      <c r="S16" s="3">
        <v>486.31</v>
      </c>
      <c r="T16" s="3">
        <v>0.15</v>
      </c>
      <c r="U16" s="32">
        <f>ROUND(E16*0.115,2)</f>
        <v>664.06</v>
      </c>
      <c r="V16" s="29"/>
      <c r="W16" s="29">
        <f t="shared" si="3"/>
        <v>1884.6</v>
      </c>
      <c r="X16" s="33">
        <f t="shared" si="4"/>
        <v>3889.7999999999997</v>
      </c>
      <c r="Y16" s="50">
        <v>418.6</v>
      </c>
      <c r="Z16" s="3">
        <f>ROUND(+E16*17.5%,2)+ROUND(E16*3%,2)</f>
        <v>1183.75</v>
      </c>
      <c r="AA16" s="35">
        <f>ROUND(+E16*2%,2)</f>
        <v>115.49</v>
      </c>
      <c r="AB16" s="36">
        <f t="shared" si="1"/>
        <v>1717.84</v>
      </c>
    </row>
    <row r="17" spans="1:28" ht="21" x14ac:dyDescent="0.35">
      <c r="A17" s="1"/>
      <c r="B17" s="1" t="s">
        <v>52</v>
      </c>
      <c r="C17" s="2" t="s">
        <v>53</v>
      </c>
      <c r="D17" s="1" t="s">
        <v>54</v>
      </c>
      <c r="E17" s="3">
        <v>5221.3500000000004</v>
      </c>
      <c r="F17" s="71">
        <v>15</v>
      </c>
      <c r="G17" s="31">
        <v>2611</v>
      </c>
      <c r="H17" s="3"/>
      <c r="I17" s="3"/>
      <c r="J17" s="3"/>
      <c r="K17" s="3"/>
      <c r="L17" s="3"/>
      <c r="M17" s="3"/>
      <c r="N17" s="51"/>
      <c r="O17" s="3"/>
      <c r="P17" s="29">
        <f t="shared" si="2"/>
        <v>5221.3500000000004</v>
      </c>
      <c r="Q17" s="3"/>
      <c r="R17" s="3"/>
      <c r="S17" s="3">
        <v>411.62</v>
      </c>
      <c r="T17" s="3">
        <v>7.0000000000000007E-2</v>
      </c>
      <c r="U17" s="32">
        <f>ROUND(E17*0.115,2)</f>
        <v>600.46</v>
      </c>
      <c r="V17" s="29"/>
      <c r="W17" s="29">
        <f t="shared" si="3"/>
        <v>3623.15</v>
      </c>
      <c r="X17" s="33">
        <f t="shared" si="4"/>
        <v>1598.2000000000003</v>
      </c>
      <c r="Y17" s="50">
        <v>402.99</v>
      </c>
      <c r="Z17" s="3">
        <f>ROUND(+E17*17.5%,2)+ROUND(E17*3%,2)</f>
        <v>1070.3800000000001</v>
      </c>
      <c r="AA17" s="35">
        <f>ROUND(+E17*2%,2)</f>
        <v>104.43</v>
      </c>
      <c r="AB17" s="36">
        <f t="shared" si="1"/>
        <v>1577.8000000000002</v>
      </c>
    </row>
    <row r="18" spans="1:28" ht="21" x14ac:dyDescent="0.35">
      <c r="A18" s="1"/>
      <c r="B18" s="44" t="s">
        <v>55</v>
      </c>
      <c r="C18" s="2" t="s">
        <v>161</v>
      </c>
      <c r="D18" s="1" t="s">
        <v>56</v>
      </c>
      <c r="E18" s="70">
        <v>5774.4</v>
      </c>
      <c r="F18" s="71">
        <v>15</v>
      </c>
      <c r="G18" s="29"/>
      <c r="H18" s="51"/>
      <c r="I18" s="51"/>
      <c r="J18" s="51"/>
      <c r="K18" s="51"/>
      <c r="L18" s="51"/>
      <c r="M18" s="51"/>
      <c r="N18" s="49">
        <v>12.83</v>
      </c>
      <c r="O18" s="3"/>
      <c r="P18" s="29">
        <f t="shared" si="2"/>
        <v>5761.57</v>
      </c>
      <c r="Q18" s="3"/>
      <c r="R18" s="3"/>
      <c r="S18" s="3">
        <v>486.31</v>
      </c>
      <c r="T18" s="3">
        <v>0.06</v>
      </c>
      <c r="U18" s="29">
        <v>0</v>
      </c>
      <c r="V18" s="29"/>
      <c r="W18" s="29">
        <f t="shared" si="3"/>
        <v>486.37</v>
      </c>
      <c r="X18" s="33">
        <f t="shared" si="4"/>
        <v>5275.2</v>
      </c>
      <c r="Y18" s="50">
        <v>418.6</v>
      </c>
      <c r="Z18" s="3">
        <v>0</v>
      </c>
      <c r="AA18" s="48">
        <v>0</v>
      </c>
      <c r="AB18" s="36">
        <f t="shared" si="1"/>
        <v>418.6</v>
      </c>
    </row>
    <row r="19" spans="1:28" ht="21" x14ac:dyDescent="0.35">
      <c r="A19" s="1"/>
      <c r="B19" t="s">
        <v>57</v>
      </c>
      <c r="C19" s="2" t="s">
        <v>58</v>
      </c>
      <c r="D19" t="s">
        <v>54</v>
      </c>
      <c r="E19" s="29">
        <v>5221.3500000000004</v>
      </c>
      <c r="F19" s="71">
        <v>15</v>
      </c>
      <c r="G19" s="31">
        <v>2611</v>
      </c>
      <c r="H19" s="3"/>
      <c r="I19" s="3"/>
      <c r="J19" s="3"/>
      <c r="K19" s="3"/>
      <c r="L19" s="3"/>
      <c r="M19" s="3"/>
      <c r="N19" s="51"/>
      <c r="O19" s="3"/>
      <c r="P19" s="29">
        <f t="shared" si="2"/>
        <v>5221.3500000000004</v>
      </c>
      <c r="Q19" s="3"/>
      <c r="R19" s="3"/>
      <c r="S19" s="3">
        <v>411.62</v>
      </c>
      <c r="T19" s="3">
        <v>7.0000000000000007E-2</v>
      </c>
      <c r="U19" s="32">
        <f>ROUND(E19*0.115,2)</f>
        <v>600.46</v>
      </c>
      <c r="V19" s="29"/>
      <c r="W19" s="29">
        <f t="shared" si="3"/>
        <v>3623.15</v>
      </c>
      <c r="X19" s="33">
        <f t="shared" si="4"/>
        <v>1598.2000000000003</v>
      </c>
      <c r="Y19" s="50">
        <v>402.99</v>
      </c>
      <c r="Z19" s="3">
        <f>ROUND(+E19*17.5%,2)+ROUND(E19*3%,2)</f>
        <v>1070.3800000000001</v>
      </c>
      <c r="AA19" s="35">
        <f>ROUND(+E19*2%,2)</f>
        <v>104.43</v>
      </c>
      <c r="AB19" s="36">
        <f t="shared" si="1"/>
        <v>1577.8000000000002</v>
      </c>
    </row>
    <row r="20" spans="1:28" ht="21" x14ac:dyDescent="0.35">
      <c r="A20" s="27"/>
      <c r="B20" s="52" t="s">
        <v>59</v>
      </c>
      <c r="C20" s="28" t="s">
        <v>60</v>
      </c>
      <c r="D20" s="52" t="s">
        <v>61</v>
      </c>
      <c r="E20" s="3">
        <v>5584.2</v>
      </c>
      <c r="F20" s="30">
        <v>15</v>
      </c>
      <c r="G20" s="31">
        <v>500</v>
      </c>
      <c r="H20" s="38"/>
      <c r="I20" s="38"/>
      <c r="J20" s="38"/>
      <c r="K20" s="38"/>
      <c r="L20" s="38"/>
      <c r="M20" s="38"/>
      <c r="N20" s="45"/>
      <c r="O20" s="29"/>
      <c r="P20" s="29">
        <f t="shared" si="2"/>
        <v>5584.2</v>
      </c>
      <c r="Q20" s="29"/>
      <c r="R20" s="29"/>
      <c r="S20" s="29">
        <v>455.88</v>
      </c>
      <c r="T20" s="29">
        <v>0.14000000000000001</v>
      </c>
      <c r="U20" s="32">
        <f>ROUND(E20*0.115,2)</f>
        <v>642.17999999999995</v>
      </c>
      <c r="V20" s="29"/>
      <c r="W20" s="29">
        <f t="shared" si="3"/>
        <v>1598.1999999999998</v>
      </c>
      <c r="X20" s="47">
        <f t="shared" si="4"/>
        <v>3986</v>
      </c>
      <c r="Y20" s="34">
        <v>413.23</v>
      </c>
      <c r="Z20" s="3">
        <f>ROUND(+E20*17.5%,2)+ROUND(E20*3%,2)</f>
        <v>1144.77</v>
      </c>
      <c r="AA20" s="35">
        <f>ROUND(+E20*2%,2)</f>
        <v>111.68</v>
      </c>
      <c r="AB20" s="36">
        <f t="shared" si="1"/>
        <v>1669.68</v>
      </c>
    </row>
    <row r="21" spans="1:28" ht="21" x14ac:dyDescent="0.35">
      <c r="A21" s="1"/>
      <c r="B21" s="52" t="s">
        <v>62</v>
      </c>
      <c r="C21" s="2" t="s">
        <v>63</v>
      </c>
      <c r="D21" t="s">
        <v>64</v>
      </c>
      <c r="E21" s="3">
        <v>6994.65</v>
      </c>
      <c r="F21" s="71">
        <v>15</v>
      </c>
      <c r="G21" s="29"/>
      <c r="H21" s="3"/>
      <c r="I21" s="3"/>
      <c r="J21" s="3"/>
      <c r="K21" s="3"/>
      <c r="L21" s="3"/>
      <c r="M21" s="3"/>
      <c r="N21" s="51">
        <v>8.8800000000000008</v>
      </c>
      <c r="O21" s="3"/>
      <c r="P21" s="29">
        <f t="shared" si="2"/>
        <v>6985.7699999999995</v>
      </c>
      <c r="Q21" s="3"/>
      <c r="R21" s="3"/>
      <c r="S21" s="29">
        <v>693.3</v>
      </c>
      <c r="T21" s="3">
        <v>0.09</v>
      </c>
      <c r="U21" s="32">
        <f>ROUND(E21*0.115,2)</f>
        <v>804.38</v>
      </c>
      <c r="V21" s="29"/>
      <c r="W21" s="29">
        <f t="shared" si="3"/>
        <v>1497.77</v>
      </c>
      <c r="X21" s="33">
        <f t="shared" si="4"/>
        <v>5488</v>
      </c>
      <c r="Y21" s="34">
        <v>453.03</v>
      </c>
      <c r="Z21" s="3">
        <f>ROUND(+E21*17.5%,2)+ROUND(E21*3%,2)</f>
        <v>1433.8999999999999</v>
      </c>
      <c r="AA21" s="35">
        <f>ROUND(+E21*2%,2)</f>
        <v>139.88999999999999</v>
      </c>
      <c r="AB21" s="36">
        <f t="shared" si="1"/>
        <v>2026.8199999999997</v>
      </c>
    </row>
    <row r="22" spans="1:28" ht="21" x14ac:dyDescent="0.35">
      <c r="A22" s="1"/>
      <c r="B22" s="44" t="s">
        <v>65</v>
      </c>
      <c r="C22" s="2" t="s">
        <v>66</v>
      </c>
      <c r="D22" s="44" t="s">
        <v>67</v>
      </c>
      <c r="E22" s="3">
        <v>8500.0499999999993</v>
      </c>
      <c r="F22" s="71">
        <v>15</v>
      </c>
      <c r="G22" s="3"/>
      <c r="H22" s="3"/>
      <c r="I22" s="3"/>
      <c r="J22" s="3"/>
      <c r="K22" s="3"/>
      <c r="L22" s="3"/>
      <c r="M22" s="3"/>
      <c r="N22" s="49"/>
      <c r="O22" s="3"/>
      <c r="P22" s="29">
        <f t="shared" si="2"/>
        <v>8500.0499999999993</v>
      </c>
      <c r="Q22" s="3">
        <v>0</v>
      </c>
      <c r="R22" s="3"/>
      <c r="S22" s="3">
        <v>992.59</v>
      </c>
      <c r="T22" s="3">
        <v>-0.05</v>
      </c>
      <c r="U22" s="32">
        <f>ROUND(E22*0.115,2)</f>
        <v>977.51</v>
      </c>
      <c r="V22" s="29"/>
      <c r="W22" s="29">
        <f t="shared" si="3"/>
        <v>1970.0500000000002</v>
      </c>
      <c r="X22" s="33">
        <f t="shared" si="4"/>
        <v>6529.9999999999991</v>
      </c>
      <c r="Y22" s="50">
        <v>495.5</v>
      </c>
      <c r="Z22" s="3">
        <f>ROUND(+E22*17.5%,2)+ROUND(E22*3%,2)</f>
        <v>1742.51</v>
      </c>
      <c r="AA22" s="35">
        <f>ROUND(+E22*2%,2)</f>
        <v>170</v>
      </c>
      <c r="AB22" s="36">
        <f t="shared" si="1"/>
        <v>2408.0100000000002</v>
      </c>
    </row>
    <row r="23" spans="1:28" ht="21" x14ac:dyDescent="0.35">
      <c r="A23" s="1"/>
      <c r="B23" s="44" t="s">
        <v>68</v>
      </c>
      <c r="C23" s="2" t="s">
        <v>69</v>
      </c>
      <c r="D23" s="44" t="s">
        <v>64</v>
      </c>
      <c r="E23" s="3">
        <v>5555.1</v>
      </c>
      <c r="F23" s="71">
        <v>15</v>
      </c>
      <c r="G23" s="3"/>
      <c r="H23" s="3"/>
      <c r="I23" s="3"/>
      <c r="J23" s="3"/>
      <c r="K23" s="3"/>
      <c r="L23" s="3"/>
      <c r="M23" s="3"/>
      <c r="N23" s="49"/>
      <c r="O23" s="3"/>
      <c r="P23" s="29">
        <f t="shared" si="2"/>
        <v>5555.1</v>
      </c>
      <c r="Q23" s="3">
        <v>0</v>
      </c>
      <c r="R23" s="3"/>
      <c r="S23" s="3">
        <v>451.22</v>
      </c>
      <c r="T23" s="3">
        <v>0.04</v>
      </c>
      <c r="U23" s="32">
        <f>ROUND(E23*0.115,2)</f>
        <v>638.84</v>
      </c>
      <c r="V23" s="29"/>
      <c r="W23" s="29">
        <f t="shared" si="3"/>
        <v>1090.1000000000001</v>
      </c>
      <c r="X23" s="33">
        <f t="shared" si="4"/>
        <v>4465</v>
      </c>
      <c r="Y23" s="50">
        <v>412.41</v>
      </c>
      <c r="Z23" s="3">
        <f>ROUND(+E23*17.5%,2)+ROUND(E23*3%,2)</f>
        <v>1138.79</v>
      </c>
      <c r="AA23" s="35">
        <f>ROUND(+E23*2%,2)</f>
        <v>111.1</v>
      </c>
      <c r="AB23" s="36">
        <f t="shared" si="1"/>
        <v>1662.3</v>
      </c>
    </row>
    <row r="24" spans="1:28" ht="18.75" x14ac:dyDescent="0.3">
      <c r="A24" s="1"/>
      <c r="B24" s="23" t="s">
        <v>35</v>
      </c>
      <c r="C24" s="40"/>
      <c r="D24" s="41"/>
      <c r="E24" s="42">
        <f>SUM(E12:E23)</f>
        <v>86728.200000000012</v>
      </c>
      <c r="F24" s="42"/>
      <c r="G24" s="42">
        <f>SUM(G12:G23)</f>
        <v>14201.08</v>
      </c>
      <c r="H24" s="42" t="e">
        <f>+#REF!+H17+H15+H12+H13+H14+H18</f>
        <v>#REF!</v>
      </c>
      <c r="I24" s="42"/>
      <c r="J24" s="42"/>
      <c r="K24" s="42"/>
      <c r="L24" s="42"/>
      <c r="M24" s="42"/>
      <c r="N24" s="42">
        <f>SUM(N12:N23)</f>
        <v>59.12</v>
      </c>
      <c r="O24" s="42">
        <f>SUM(O12:O21)</f>
        <v>0</v>
      </c>
      <c r="P24" s="42">
        <f t="shared" ref="P24:AB24" si="5">SUM(P12:P23)</f>
        <v>86669.080000000016</v>
      </c>
      <c r="Q24" s="42">
        <f t="shared" si="5"/>
        <v>0</v>
      </c>
      <c r="R24" s="42">
        <f t="shared" si="5"/>
        <v>0</v>
      </c>
      <c r="S24" s="42">
        <f t="shared" si="5"/>
        <v>9311.41</v>
      </c>
      <c r="T24" s="42">
        <f t="shared" si="5"/>
        <v>0.55000000000000004</v>
      </c>
      <c r="U24" s="42">
        <f t="shared" si="5"/>
        <v>8410.84</v>
      </c>
      <c r="V24" s="42">
        <f t="shared" si="5"/>
        <v>0</v>
      </c>
      <c r="W24" s="42">
        <f t="shared" si="5"/>
        <v>31923.88</v>
      </c>
      <c r="X24" s="42">
        <f t="shared" si="5"/>
        <v>54745.2</v>
      </c>
      <c r="Y24" s="42">
        <f t="shared" si="5"/>
        <v>5515.13</v>
      </c>
      <c r="Z24" s="42">
        <f t="shared" si="5"/>
        <v>14993.210000000003</v>
      </c>
      <c r="AA24" s="42">
        <f t="shared" si="5"/>
        <v>1462.7600000000002</v>
      </c>
      <c r="AB24" s="42">
        <f t="shared" si="5"/>
        <v>21971.100000000002</v>
      </c>
    </row>
    <row r="25" spans="1:28" ht="18.75" x14ac:dyDescent="0.3">
      <c r="A25" s="1"/>
      <c r="B25" s="23"/>
      <c r="C25" s="2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3"/>
      <c r="Y25" s="1"/>
      <c r="Z25" s="1"/>
      <c r="AA25" s="1"/>
      <c r="AB25" s="1"/>
    </row>
    <row r="26" spans="1:28" ht="18.75" x14ac:dyDescent="0.3">
      <c r="A26" s="1"/>
      <c r="B26" s="23" t="s">
        <v>70</v>
      </c>
      <c r="C26" s="40" t="s">
        <v>71</v>
      </c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3"/>
      <c r="Y26" s="1"/>
      <c r="Z26" s="1"/>
      <c r="AA26" s="1"/>
      <c r="AB26" s="1"/>
    </row>
    <row r="27" spans="1:28" ht="21" x14ac:dyDescent="0.35">
      <c r="A27" s="1"/>
      <c r="B27" s="1" t="s">
        <v>72</v>
      </c>
      <c r="C27" s="2" t="s">
        <v>73</v>
      </c>
      <c r="D27" t="s">
        <v>74</v>
      </c>
      <c r="E27" s="3">
        <v>8087.1</v>
      </c>
      <c r="F27" s="71">
        <v>15</v>
      </c>
      <c r="G27" s="3"/>
      <c r="H27" s="3"/>
      <c r="I27" s="3"/>
      <c r="J27" s="3"/>
      <c r="K27" s="3"/>
      <c r="L27" s="3"/>
      <c r="M27" s="3"/>
      <c r="N27" s="51"/>
      <c r="O27" s="3"/>
      <c r="P27" s="3">
        <f>E27+-N27</f>
        <v>8087.1</v>
      </c>
      <c r="Q27" s="3">
        <v>0</v>
      </c>
      <c r="R27" s="3"/>
      <c r="S27" s="3">
        <v>904.38</v>
      </c>
      <c r="T27" s="3">
        <v>0.1</v>
      </c>
      <c r="U27" s="32">
        <f>ROUND(E27*0.115,2)</f>
        <v>930.02</v>
      </c>
      <c r="V27" s="29"/>
      <c r="W27" s="3">
        <f>SUM(S27:U27)+G27</f>
        <v>1834.5</v>
      </c>
      <c r="X27" s="33">
        <f>P27-W27</f>
        <v>6252.6</v>
      </c>
      <c r="Y27" s="53">
        <v>483.85</v>
      </c>
      <c r="Z27" s="3">
        <f>ROUND(+E27*17.5%,2)+ROUND(E27*3%,2)</f>
        <v>1657.85</v>
      </c>
      <c r="AA27" s="35">
        <f>ROUND(+E27*2%,2)</f>
        <v>161.74</v>
      </c>
      <c r="AB27" s="36">
        <f>SUM(Y27:AA27)</f>
        <v>2303.4399999999996</v>
      </c>
    </row>
    <row r="28" spans="1:28" ht="21" x14ac:dyDescent="0.35">
      <c r="A28" s="1"/>
      <c r="B28" s="1" t="s">
        <v>75</v>
      </c>
      <c r="C28" s="2" t="s">
        <v>76</v>
      </c>
      <c r="D28" t="s">
        <v>77</v>
      </c>
      <c r="E28" s="3">
        <v>8087.1</v>
      </c>
      <c r="F28" s="71">
        <v>15</v>
      </c>
      <c r="G28" s="3"/>
      <c r="H28" s="3"/>
      <c r="I28" s="3"/>
      <c r="J28" s="3"/>
      <c r="K28" s="3"/>
      <c r="L28" s="3"/>
      <c r="M28" s="3"/>
      <c r="N28" s="49"/>
      <c r="O28" s="3"/>
      <c r="P28" s="3">
        <f t="shared" ref="P28:P30" si="6">E28+-N28</f>
        <v>8087.1</v>
      </c>
      <c r="Q28" s="3">
        <v>0</v>
      </c>
      <c r="R28" s="3"/>
      <c r="S28" s="3">
        <v>904.38</v>
      </c>
      <c r="T28" s="3">
        <v>0.1</v>
      </c>
      <c r="U28" s="32">
        <f>ROUND(E28*0.115,2)</f>
        <v>930.02</v>
      </c>
      <c r="V28" s="29"/>
      <c r="W28" s="3">
        <f>SUM(S28:U28)+G28</f>
        <v>1834.5</v>
      </c>
      <c r="X28" s="33">
        <f>P28-W28</f>
        <v>6252.6</v>
      </c>
      <c r="Y28" s="53">
        <v>483.85</v>
      </c>
      <c r="Z28" s="3">
        <f>ROUND(+E28*17.5%,2)+ROUND(E28*3%,2)</f>
        <v>1657.85</v>
      </c>
      <c r="AA28" s="35">
        <f>ROUND(+E28*2%,2)</f>
        <v>161.74</v>
      </c>
      <c r="AB28" s="36">
        <f>SUM(Y28:AA28)</f>
        <v>2303.4399999999996</v>
      </c>
    </row>
    <row r="29" spans="1:28" ht="21" x14ac:dyDescent="0.35">
      <c r="A29" s="1"/>
      <c r="B29" s="1" t="s">
        <v>78</v>
      </c>
      <c r="C29" s="2" t="s">
        <v>79</v>
      </c>
      <c r="D29" s="44" t="s">
        <v>80</v>
      </c>
      <c r="E29" s="3">
        <v>8087.1</v>
      </c>
      <c r="F29" s="71">
        <v>15</v>
      </c>
      <c r="G29" s="31">
        <v>3945.72</v>
      </c>
      <c r="H29" s="3"/>
      <c r="I29" s="3"/>
      <c r="J29" s="3"/>
      <c r="K29" s="3"/>
      <c r="L29" s="3"/>
      <c r="M29" s="3"/>
      <c r="N29" s="51">
        <v>16.690000000000001</v>
      </c>
      <c r="O29" s="3"/>
      <c r="P29" s="3">
        <f t="shared" si="6"/>
        <v>8070.4100000000008</v>
      </c>
      <c r="Q29" s="3">
        <v>0</v>
      </c>
      <c r="R29" s="3"/>
      <c r="S29" s="3">
        <v>904.38</v>
      </c>
      <c r="T29" s="3">
        <v>0.09</v>
      </c>
      <c r="U29" s="32">
        <f>ROUND(E29*0.115,2)</f>
        <v>930.02</v>
      </c>
      <c r="V29" s="29"/>
      <c r="W29" s="3">
        <f>SUM(S29:U29)+G29</f>
        <v>5780.21</v>
      </c>
      <c r="X29" s="33">
        <f>P29-W29</f>
        <v>2290.2000000000007</v>
      </c>
      <c r="Y29" s="53">
        <v>483.85</v>
      </c>
      <c r="Z29" s="3">
        <f>ROUND(+E29*17.5%,2)+ROUND(E29*3%,2)</f>
        <v>1657.85</v>
      </c>
      <c r="AA29" s="35">
        <f>ROUND(+E29*2%,2)</f>
        <v>161.74</v>
      </c>
      <c r="AB29" s="36">
        <f>SUM(Y29:AA29)</f>
        <v>2303.4399999999996</v>
      </c>
    </row>
    <row r="30" spans="1:28" ht="21" x14ac:dyDescent="0.35">
      <c r="A30" s="1"/>
      <c r="B30" s="44" t="s">
        <v>81</v>
      </c>
      <c r="C30" s="2" t="s">
        <v>82</v>
      </c>
      <c r="D30" t="s">
        <v>77</v>
      </c>
      <c r="E30" s="3">
        <v>8087.1</v>
      </c>
      <c r="F30" s="71">
        <v>15</v>
      </c>
      <c r="G30" s="29"/>
      <c r="H30" s="51"/>
      <c r="I30" s="51"/>
      <c r="J30" s="51"/>
      <c r="K30" s="51"/>
      <c r="L30" s="51"/>
      <c r="M30" s="51"/>
      <c r="N30" s="51"/>
      <c r="O30" s="3"/>
      <c r="P30" s="3">
        <f t="shared" si="6"/>
        <v>8087.1</v>
      </c>
      <c r="Q30" s="3"/>
      <c r="R30" s="3"/>
      <c r="S30" s="3">
        <v>904.38</v>
      </c>
      <c r="T30" s="3">
        <v>0.1</v>
      </c>
      <c r="U30" s="32">
        <f>ROUND(E30*0.115,2)</f>
        <v>930.02</v>
      </c>
      <c r="V30" s="29"/>
      <c r="W30" s="3">
        <f>SUM(S30:U30)+G30</f>
        <v>1834.5</v>
      </c>
      <c r="X30" s="33">
        <f>P30-W30</f>
        <v>6252.6</v>
      </c>
      <c r="Y30" s="53">
        <v>483.85</v>
      </c>
      <c r="Z30" s="3">
        <f>ROUND(+E30*17.5%,2)+ROUND(E30*3%,2)</f>
        <v>1657.85</v>
      </c>
      <c r="AA30" s="35">
        <f>ROUND(+E30*2%,2)</f>
        <v>161.74</v>
      </c>
      <c r="AB30" s="36">
        <f>SUM(Y30:AA30)</f>
        <v>2303.4399999999996</v>
      </c>
    </row>
    <row r="31" spans="1:28" ht="18.75" x14ac:dyDescent="0.3">
      <c r="A31" s="1"/>
      <c r="B31" s="23" t="s">
        <v>35</v>
      </c>
      <c r="C31" s="40"/>
      <c r="D31" s="41"/>
      <c r="E31" s="42">
        <f>SUM(E27:E30)</f>
        <v>32348.400000000001</v>
      </c>
      <c r="F31" s="42"/>
      <c r="G31" s="42">
        <f>+G30+G29+G27+G28</f>
        <v>3945.72</v>
      </c>
      <c r="H31" s="42"/>
      <c r="I31" s="42"/>
      <c r="J31" s="42"/>
      <c r="K31" s="42"/>
      <c r="L31" s="42"/>
      <c r="M31" s="42"/>
      <c r="N31" s="42">
        <f>SUM(N27:N30)</f>
        <v>16.690000000000001</v>
      </c>
      <c r="O31" s="42">
        <f>SUM(O27:O30)</f>
        <v>0</v>
      </c>
      <c r="P31" s="42">
        <f>SUM(P27:P30)</f>
        <v>32331.71</v>
      </c>
      <c r="Q31" s="42">
        <f>SUM(Q27:Q29)</f>
        <v>0</v>
      </c>
      <c r="R31" s="42">
        <f>SUM(R27:R29)</f>
        <v>0</v>
      </c>
      <c r="S31" s="42">
        <f>SUM(S27:S30)</f>
        <v>3617.52</v>
      </c>
      <c r="T31" s="42">
        <f>SUM(T27:T30)</f>
        <v>0.39</v>
      </c>
      <c r="U31" s="42">
        <f>SUM(U27:U30)</f>
        <v>3720.08</v>
      </c>
      <c r="V31" s="42"/>
      <c r="W31" s="42">
        <f t="shared" ref="W31:AB31" si="7">SUM(W27:W30)</f>
        <v>11283.71</v>
      </c>
      <c r="X31" s="42">
        <f t="shared" si="7"/>
        <v>21048</v>
      </c>
      <c r="Y31" s="42">
        <f t="shared" si="7"/>
        <v>1935.4</v>
      </c>
      <c r="Z31" s="42">
        <f t="shared" si="7"/>
        <v>6631.4</v>
      </c>
      <c r="AA31" s="42">
        <f t="shared" si="7"/>
        <v>646.96</v>
      </c>
      <c r="AB31" s="42">
        <f t="shared" si="7"/>
        <v>9213.7599999999984</v>
      </c>
    </row>
    <row r="32" spans="1:28" ht="18.75" x14ac:dyDescent="0.3">
      <c r="A32" s="1"/>
      <c r="B32" s="1"/>
      <c r="C32" s="2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3"/>
      <c r="Y32" s="1"/>
      <c r="Z32" s="1"/>
      <c r="AA32" s="1"/>
      <c r="AB32" s="1"/>
    </row>
    <row r="33" spans="1:28" ht="18.75" x14ac:dyDescent="0.3">
      <c r="A33" s="1"/>
      <c r="B33" s="23" t="s">
        <v>83</v>
      </c>
      <c r="C33" s="40" t="s">
        <v>84</v>
      </c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3"/>
      <c r="Y33" s="1"/>
      <c r="Z33" s="1"/>
      <c r="AA33" s="1"/>
      <c r="AB33" s="1"/>
    </row>
    <row r="34" spans="1:28" ht="21" x14ac:dyDescent="0.35">
      <c r="A34" s="1"/>
      <c r="B34" s="1" t="s">
        <v>85</v>
      </c>
      <c r="C34" s="2"/>
      <c r="D34" t="s">
        <v>86</v>
      </c>
      <c r="E34" s="3"/>
      <c r="F34" s="71"/>
      <c r="G34" s="3"/>
      <c r="H34" s="3"/>
      <c r="I34" s="3"/>
      <c r="J34" s="3"/>
      <c r="K34" s="3"/>
      <c r="L34" s="3"/>
      <c r="M34" s="3"/>
      <c r="N34" s="51"/>
      <c r="O34" s="3"/>
      <c r="P34" s="3"/>
      <c r="Q34" s="3"/>
      <c r="R34" s="3"/>
      <c r="S34" s="3"/>
      <c r="T34" s="3"/>
      <c r="U34" s="55"/>
      <c r="V34" s="55"/>
      <c r="W34" s="3"/>
      <c r="X34" s="56"/>
      <c r="Y34" s="53"/>
      <c r="Z34" s="53"/>
      <c r="AA34" s="35"/>
      <c r="AB34" s="54"/>
    </row>
    <row r="35" spans="1:28" ht="21" x14ac:dyDescent="0.35">
      <c r="A35" s="1"/>
      <c r="B35" t="s">
        <v>85</v>
      </c>
      <c r="C35" s="2" t="s">
        <v>87</v>
      </c>
      <c r="D35" t="s">
        <v>88</v>
      </c>
      <c r="E35" s="3">
        <v>8087.1</v>
      </c>
      <c r="F35" s="71">
        <v>15</v>
      </c>
      <c r="G35" s="29"/>
      <c r="H35" s="3"/>
      <c r="I35" s="3"/>
      <c r="J35" s="3"/>
      <c r="K35" s="3"/>
      <c r="L35" s="3"/>
      <c r="M35" s="3"/>
      <c r="N35" s="51">
        <v>1.28</v>
      </c>
      <c r="O35" s="3"/>
      <c r="P35" s="3">
        <f>E35+-N35</f>
        <v>8085.8200000000006</v>
      </c>
      <c r="Q35" s="3"/>
      <c r="R35" s="3"/>
      <c r="S35" s="3">
        <v>904.38</v>
      </c>
      <c r="T35" s="3">
        <v>0.02</v>
      </c>
      <c r="U35" s="55">
        <f t="shared" ref="U35:U50" si="8">ROUND(E35*0.115,2)</f>
        <v>930.02</v>
      </c>
      <c r="V35" s="29"/>
      <c r="W35" s="3">
        <f>SUM(S35:U35)+G35</f>
        <v>1834.42</v>
      </c>
      <c r="X35" s="33">
        <f t="shared" ref="X35:X53" si="9">P35-W35</f>
        <v>6251.4000000000005</v>
      </c>
      <c r="Y35" s="53">
        <v>483.85</v>
      </c>
      <c r="Z35" s="3">
        <f t="shared" ref="Z35:Z50" si="10">ROUND(+E35*17.5%,2)+ROUND(E35*3%,2)</f>
        <v>1657.85</v>
      </c>
      <c r="AA35" s="35">
        <f t="shared" ref="AA35:AA50" si="11">ROUND(+E35*2%,2)</f>
        <v>161.74</v>
      </c>
      <c r="AB35" s="36">
        <f t="shared" ref="AB35:AB53" si="12">SUM(Y35:AA35)</f>
        <v>2303.4399999999996</v>
      </c>
    </row>
    <row r="36" spans="1:28" ht="21" x14ac:dyDescent="0.35">
      <c r="A36" s="1"/>
      <c r="B36" s="44" t="s">
        <v>89</v>
      </c>
      <c r="C36" s="2" t="s">
        <v>90</v>
      </c>
      <c r="D36" t="s">
        <v>88</v>
      </c>
      <c r="E36" s="3">
        <v>8087.1</v>
      </c>
      <c r="F36" s="71">
        <v>15</v>
      </c>
      <c r="G36" s="29"/>
      <c r="H36" s="3"/>
      <c r="I36" s="3"/>
      <c r="J36" s="3"/>
      <c r="K36" s="3"/>
      <c r="L36" s="3"/>
      <c r="M36" s="3"/>
      <c r="N36" s="51">
        <v>8.99</v>
      </c>
      <c r="O36" s="3"/>
      <c r="P36" s="3">
        <f t="shared" ref="P36:P53" si="13">E36+-N36</f>
        <v>8078.1100000000006</v>
      </c>
      <c r="Q36" s="3"/>
      <c r="R36" s="3"/>
      <c r="S36" s="3">
        <v>904.38</v>
      </c>
      <c r="T36" s="3">
        <v>0.11</v>
      </c>
      <c r="U36" s="55">
        <f t="shared" si="8"/>
        <v>930.02</v>
      </c>
      <c r="V36" s="29"/>
      <c r="W36" s="3">
        <f>SUM(S36:U36)+G36</f>
        <v>1834.51</v>
      </c>
      <c r="X36" s="33">
        <f t="shared" si="9"/>
        <v>6243.6</v>
      </c>
      <c r="Y36" s="53">
        <v>483.85</v>
      </c>
      <c r="Z36" s="3">
        <f t="shared" si="10"/>
        <v>1657.85</v>
      </c>
      <c r="AA36" s="35">
        <f t="shared" si="11"/>
        <v>161.74</v>
      </c>
      <c r="AB36" s="36">
        <f t="shared" si="12"/>
        <v>2303.4399999999996</v>
      </c>
    </row>
    <row r="37" spans="1:28" ht="21" x14ac:dyDescent="0.35">
      <c r="A37" s="1"/>
      <c r="B37" s="44" t="s">
        <v>91</v>
      </c>
      <c r="C37" s="2" t="s">
        <v>92</v>
      </c>
      <c r="D37" s="44" t="s">
        <v>167</v>
      </c>
      <c r="E37" s="29">
        <v>12887.4</v>
      </c>
      <c r="F37" s="71">
        <v>15</v>
      </c>
      <c r="G37" s="31">
        <v>401.72</v>
      </c>
      <c r="H37" s="3"/>
      <c r="I37" s="3"/>
      <c r="J37" s="3"/>
      <c r="K37" s="3"/>
      <c r="L37" s="3"/>
      <c r="M37" s="3"/>
      <c r="N37" s="51">
        <v>18.41</v>
      </c>
      <c r="O37" s="3"/>
      <c r="P37" s="3">
        <f t="shared" si="13"/>
        <v>12868.99</v>
      </c>
      <c r="Q37" s="3">
        <v>0</v>
      </c>
      <c r="R37" s="3"/>
      <c r="S37" s="3">
        <v>1929.72</v>
      </c>
      <c r="T37" s="3">
        <v>-0.1</v>
      </c>
      <c r="U37" s="55">
        <f t="shared" si="8"/>
        <v>1482.05</v>
      </c>
      <c r="V37" s="29"/>
      <c r="W37" s="3">
        <f>SUM(S37:U37)+G37</f>
        <v>3813.3900000000003</v>
      </c>
      <c r="X37" s="33">
        <f t="shared" si="9"/>
        <v>9055.5999999999985</v>
      </c>
      <c r="Y37" s="50">
        <v>619.29999999999995</v>
      </c>
      <c r="Z37" s="3">
        <f t="shared" si="10"/>
        <v>2641.92</v>
      </c>
      <c r="AA37" s="35">
        <f t="shared" si="11"/>
        <v>257.75</v>
      </c>
      <c r="AB37" s="36">
        <f t="shared" si="12"/>
        <v>3518.9700000000003</v>
      </c>
    </row>
    <row r="38" spans="1:28" ht="21" x14ac:dyDescent="0.35">
      <c r="A38" s="1"/>
      <c r="B38" s="1" t="s">
        <v>94</v>
      </c>
      <c r="C38" s="2" t="s">
        <v>95</v>
      </c>
      <c r="D38" s="1" t="s">
        <v>96</v>
      </c>
      <c r="E38" s="3">
        <v>8087.1</v>
      </c>
      <c r="F38" s="71">
        <v>15</v>
      </c>
      <c r="G38" s="69">
        <v>1050</v>
      </c>
      <c r="H38" s="3"/>
      <c r="I38" s="31">
        <v>2994.04</v>
      </c>
      <c r="J38" s="3"/>
      <c r="K38" s="3"/>
      <c r="L38" s="3"/>
      <c r="M38" s="3"/>
      <c r="N38" s="51"/>
      <c r="O38" s="3"/>
      <c r="P38" s="3">
        <f t="shared" si="13"/>
        <v>8087.1</v>
      </c>
      <c r="Q38" s="3">
        <v>0</v>
      </c>
      <c r="R38" s="3"/>
      <c r="S38" s="3">
        <v>904.38</v>
      </c>
      <c r="T38" s="3">
        <v>-0.14000000000000001</v>
      </c>
      <c r="U38" s="55">
        <f t="shared" si="8"/>
        <v>930.02</v>
      </c>
      <c r="V38" s="29"/>
      <c r="W38" s="3">
        <f>SUM(S38:U38)+G38+I38</f>
        <v>5878.3</v>
      </c>
      <c r="X38" s="33">
        <f t="shared" si="9"/>
        <v>2208.8000000000002</v>
      </c>
      <c r="Y38" s="53">
        <v>483.85</v>
      </c>
      <c r="Z38" s="3">
        <f t="shared" si="10"/>
        <v>1657.85</v>
      </c>
      <c r="AA38" s="35">
        <f t="shared" si="11"/>
        <v>161.74</v>
      </c>
      <c r="AB38" s="36">
        <f t="shared" si="12"/>
        <v>2303.4399999999996</v>
      </c>
    </row>
    <row r="39" spans="1:28" ht="21" x14ac:dyDescent="0.35">
      <c r="A39" s="1"/>
      <c r="B39" s="1" t="s">
        <v>97</v>
      </c>
      <c r="C39" s="2" t="s">
        <v>98</v>
      </c>
      <c r="D39" s="1" t="s">
        <v>99</v>
      </c>
      <c r="E39" s="3">
        <v>8087.1</v>
      </c>
      <c r="F39" s="71">
        <v>15</v>
      </c>
      <c r="G39" s="31">
        <v>1286.19</v>
      </c>
      <c r="H39" s="3"/>
      <c r="I39" s="3"/>
      <c r="J39" s="3"/>
      <c r="K39" s="3"/>
      <c r="L39" s="3"/>
      <c r="M39" s="3"/>
      <c r="N39" s="49">
        <v>21.82</v>
      </c>
      <c r="O39" s="3"/>
      <c r="P39" s="3">
        <f t="shared" si="13"/>
        <v>8065.2800000000007</v>
      </c>
      <c r="Q39" s="3">
        <v>0</v>
      </c>
      <c r="R39" s="3"/>
      <c r="S39" s="3">
        <v>904.38</v>
      </c>
      <c r="T39" s="3">
        <v>-0.11</v>
      </c>
      <c r="U39" s="55">
        <f t="shared" si="8"/>
        <v>930.02</v>
      </c>
      <c r="V39" s="29"/>
      <c r="W39" s="3">
        <f>SUM(S39:U39)+G39</f>
        <v>3120.48</v>
      </c>
      <c r="X39" s="33">
        <f t="shared" si="9"/>
        <v>4944.8000000000011</v>
      </c>
      <c r="Y39" s="53">
        <v>483.85</v>
      </c>
      <c r="Z39" s="3">
        <f t="shared" si="10"/>
        <v>1657.85</v>
      </c>
      <c r="AA39" s="35">
        <f t="shared" si="11"/>
        <v>161.74</v>
      </c>
      <c r="AB39" s="36">
        <f t="shared" si="12"/>
        <v>2303.4399999999996</v>
      </c>
    </row>
    <row r="40" spans="1:28" ht="21" x14ac:dyDescent="0.35">
      <c r="A40" s="1"/>
      <c r="B40" s="44" t="s">
        <v>100</v>
      </c>
      <c r="C40" s="2" t="s">
        <v>101</v>
      </c>
      <c r="D40" s="1" t="s">
        <v>99</v>
      </c>
      <c r="E40" s="3">
        <v>7816.2</v>
      </c>
      <c r="F40" s="71">
        <v>15</v>
      </c>
      <c r="G40" s="57"/>
      <c r="H40" s="3"/>
      <c r="I40" s="3"/>
      <c r="J40" s="3"/>
      <c r="K40" s="3"/>
      <c r="L40" s="3"/>
      <c r="M40" s="3"/>
      <c r="N40" s="51">
        <v>7.44</v>
      </c>
      <c r="O40" s="3"/>
      <c r="P40" s="3">
        <f t="shared" si="13"/>
        <v>7808.76</v>
      </c>
      <c r="Q40" s="3">
        <v>0</v>
      </c>
      <c r="R40" s="3"/>
      <c r="S40" s="3">
        <v>846.52</v>
      </c>
      <c r="T40" s="3">
        <v>-0.02</v>
      </c>
      <c r="U40" s="55">
        <f t="shared" si="8"/>
        <v>898.86</v>
      </c>
      <c r="V40" s="29"/>
      <c r="W40" s="3">
        <f>SUM(S40:U40)+G40</f>
        <v>1745.3600000000001</v>
      </c>
      <c r="X40" s="33">
        <f t="shared" si="9"/>
        <v>6063.4</v>
      </c>
      <c r="Y40" s="53">
        <v>476.21</v>
      </c>
      <c r="Z40" s="3">
        <f t="shared" si="10"/>
        <v>1602.33</v>
      </c>
      <c r="AA40" s="35">
        <f t="shared" si="11"/>
        <v>156.32</v>
      </c>
      <c r="AB40" s="36">
        <f t="shared" si="12"/>
        <v>2234.86</v>
      </c>
    </row>
    <row r="41" spans="1:28" ht="21" x14ac:dyDescent="0.35">
      <c r="A41" s="1"/>
      <c r="B41" s="44" t="s">
        <v>102</v>
      </c>
      <c r="C41" s="2" t="s">
        <v>41</v>
      </c>
      <c r="D41" s="1" t="s">
        <v>99</v>
      </c>
      <c r="E41" s="3"/>
      <c r="F41" s="71"/>
      <c r="G41" s="3"/>
      <c r="H41" s="3"/>
      <c r="I41" s="3"/>
      <c r="J41" s="3"/>
      <c r="K41" s="3"/>
      <c r="L41" s="3"/>
      <c r="M41" s="3"/>
      <c r="N41" s="49"/>
      <c r="O41" s="3"/>
      <c r="P41" s="3">
        <f t="shared" si="13"/>
        <v>0</v>
      </c>
      <c r="Q41" s="3">
        <v>0</v>
      </c>
      <c r="R41" s="3"/>
      <c r="S41" s="3"/>
      <c r="T41" s="3"/>
      <c r="U41" s="55">
        <v>0</v>
      </c>
      <c r="V41" s="29"/>
      <c r="W41" s="3">
        <f>SUM(S41:U41)+G41</f>
        <v>0</v>
      </c>
      <c r="X41" s="33">
        <f t="shared" si="9"/>
        <v>0</v>
      </c>
      <c r="Y41" s="53">
        <v>0</v>
      </c>
      <c r="Z41" s="3">
        <v>0</v>
      </c>
      <c r="AA41" s="35">
        <v>0</v>
      </c>
      <c r="AB41" s="36">
        <f t="shared" si="12"/>
        <v>0</v>
      </c>
    </row>
    <row r="42" spans="1:28" ht="21" x14ac:dyDescent="0.35">
      <c r="A42" s="1"/>
      <c r="B42" t="s">
        <v>103</v>
      </c>
      <c r="C42" s="2" t="s">
        <v>104</v>
      </c>
      <c r="D42" t="s">
        <v>105</v>
      </c>
      <c r="E42" s="3">
        <v>8087.1</v>
      </c>
      <c r="F42" s="71">
        <v>15</v>
      </c>
      <c r="G42" s="3"/>
      <c r="H42" s="3"/>
      <c r="I42" s="3"/>
      <c r="J42" s="31">
        <v>2257.0300000000002</v>
      </c>
      <c r="K42" s="31">
        <v>86.18</v>
      </c>
      <c r="L42" s="31">
        <v>1375.93</v>
      </c>
      <c r="M42" s="31">
        <v>37.35</v>
      </c>
      <c r="N42" s="49"/>
      <c r="O42" s="3"/>
      <c r="P42" s="3">
        <f t="shared" si="13"/>
        <v>8087.1</v>
      </c>
      <c r="Q42" s="3">
        <v>0</v>
      </c>
      <c r="R42" s="3"/>
      <c r="S42" s="3">
        <v>904.38</v>
      </c>
      <c r="T42" s="3">
        <v>0.01</v>
      </c>
      <c r="U42" s="55">
        <f t="shared" si="8"/>
        <v>930.02</v>
      </c>
      <c r="V42" s="29"/>
      <c r="W42" s="3">
        <f>SUM(S42:U42)+G42+J42+K42+L42+M42</f>
        <v>5590.9000000000005</v>
      </c>
      <c r="X42" s="33">
        <f t="shared" si="9"/>
        <v>2496.1999999999998</v>
      </c>
      <c r="Y42" s="53">
        <v>483.85</v>
      </c>
      <c r="Z42" s="3">
        <f t="shared" si="10"/>
        <v>1657.85</v>
      </c>
      <c r="AA42" s="35">
        <f t="shared" si="11"/>
        <v>161.74</v>
      </c>
      <c r="AB42" s="36">
        <f t="shared" si="12"/>
        <v>2303.4399999999996</v>
      </c>
    </row>
    <row r="43" spans="1:28" ht="21" x14ac:dyDescent="0.35">
      <c r="A43" s="1"/>
      <c r="B43" s="1" t="s">
        <v>106</v>
      </c>
      <c r="C43" s="2" t="s">
        <v>107</v>
      </c>
      <c r="D43" s="1" t="s">
        <v>105</v>
      </c>
      <c r="E43" s="3">
        <v>8087.1</v>
      </c>
      <c r="F43" s="71">
        <v>15</v>
      </c>
      <c r="G43" s="29"/>
      <c r="H43" s="3"/>
      <c r="I43" s="3"/>
      <c r="J43" s="31">
        <v>2535.67</v>
      </c>
      <c r="K43" s="31">
        <v>112.95</v>
      </c>
      <c r="L43" s="29"/>
      <c r="M43" s="29"/>
      <c r="N43" s="49">
        <v>7.7</v>
      </c>
      <c r="O43" s="3"/>
      <c r="P43" s="3">
        <f t="shared" si="13"/>
        <v>8079.4000000000005</v>
      </c>
      <c r="Q43" s="3">
        <v>0</v>
      </c>
      <c r="R43" s="3"/>
      <c r="S43" s="3">
        <v>904.38</v>
      </c>
      <c r="T43" s="3">
        <v>-0.02</v>
      </c>
      <c r="U43" s="55">
        <f t="shared" si="8"/>
        <v>930.02</v>
      </c>
      <c r="V43" s="29"/>
      <c r="W43" s="3">
        <f>SUM(S43:U43)+G43+J43+K43</f>
        <v>4483</v>
      </c>
      <c r="X43" s="33">
        <f t="shared" si="9"/>
        <v>3596.4000000000005</v>
      </c>
      <c r="Y43" s="53">
        <v>483.85</v>
      </c>
      <c r="Z43" s="3">
        <f t="shared" si="10"/>
        <v>1657.85</v>
      </c>
      <c r="AA43" s="35">
        <f t="shared" si="11"/>
        <v>161.74</v>
      </c>
      <c r="AB43" s="36">
        <f t="shared" si="12"/>
        <v>2303.4399999999996</v>
      </c>
    </row>
    <row r="44" spans="1:28" ht="21" x14ac:dyDescent="0.35">
      <c r="A44" s="1"/>
      <c r="B44" s="44" t="s">
        <v>108</v>
      </c>
      <c r="C44" s="2" t="s">
        <v>109</v>
      </c>
      <c r="D44" s="1" t="s">
        <v>110</v>
      </c>
      <c r="E44" s="3">
        <v>7816.2</v>
      </c>
      <c r="F44" s="71">
        <v>15</v>
      </c>
      <c r="G44" s="31">
        <v>2534.9</v>
      </c>
      <c r="H44" s="3"/>
      <c r="I44" s="3"/>
      <c r="J44" s="3"/>
      <c r="K44" s="3"/>
      <c r="L44" s="3"/>
      <c r="M44" s="3"/>
      <c r="N44" s="51"/>
      <c r="O44" s="3"/>
      <c r="P44" s="3">
        <f t="shared" si="13"/>
        <v>7816.2</v>
      </c>
      <c r="Q44" s="3">
        <v>0</v>
      </c>
      <c r="R44" s="3"/>
      <c r="S44" s="3">
        <v>846.52</v>
      </c>
      <c r="T44" s="3">
        <v>-0.08</v>
      </c>
      <c r="U44" s="55">
        <f t="shared" si="8"/>
        <v>898.86</v>
      </c>
      <c r="V44" s="29"/>
      <c r="W44" s="3">
        <f>SUM(S44:U44)+G44</f>
        <v>4280.2</v>
      </c>
      <c r="X44" s="33">
        <f t="shared" si="9"/>
        <v>3536</v>
      </c>
      <c r="Y44" s="53">
        <v>476.21</v>
      </c>
      <c r="Z44" s="3">
        <f t="shared" si="10"/>
        <v>1602.33</v>
      </c>
      <c r="AA44" s="35">
        <f t="shared" si="11"/>
        <v>156.32</v>
      </c>
      <c r="AB44" s="36">
        <f t="shared" si="12"/>
        <v>2234.86</v>
      </c>
    </row>
    <row r="45" spans="1:28" ht="21" x14ac:dyDescent="0.35">
      <c r="A45" s="1"/>
      <c r="B45" s="1" t="s">
        <v>111</v>
      </c>
      <c r="C45" s="2" t="s">
        <v>112</v>
      </c>
      <c r="D45" s="1" t="s">
        <v>110</v>
      </c>
      <c r="E45" s="3">
        <v>8087.1</v>
      </c>
      <c r="F45" s="71">
        <v>15</v>
      </c>
      <c r="G45" s="31">
        <v>1856</v>
      </c>
      <c r="H45" s="3"/>
      <c r="I45" s="3"/>
      <c r="J45" s="3"/>
      <c r="K45" s="3"/>
      <c r="L45" s="3"/>
      <c r="M45" s="3"/>
      <c r="N45" s="51">
        <v>14.12</v>
      </c>
      <c r="O45" s="3"/>
      <c r="P45" s="3">
        <f t="shared" si="13"/>
        <v>8072.9800000000005</v>
      </c>
      <c r="Q45" s="3">
        <v>0</v>
      </c>
      <c r="R45" s="3"/>
      <c r="S45" s="3">
        <v>904.38</v>
      </c>
      <c r="T45" s="3">
        <v>-0.02</v>
      </c>
      <c r="U45" s="55">
        <f t="shared" si="8"/>
        <v>930.02</v>
      </c>
      <c r="V45" s="29"/>
      <c r="W45" s="3">
        <f>SUM(S45:U45)+G45</f>
        <v>3690.38</v>
      </c>
      <c r="X45" s="33">
        <f t="shared" si="9"/>
        <v>4382.6000000000004</v>
      </c>
      <c r="Y45" s="53">
        <v>483.85</v>
      </c>
      <c r="Z45" s="3">
        <f t="shared" si="10"/>
        <v>1657.85</v>
      </c>
      <c r="AA45" s="35">
        <f t="shared" si="11"/>
        <v>161.74</v>
      </c>
      <c r="AB45" s="36">
        <f t="shared" si="12"/>
        <v>2303.4399999999996</v>
      </c>
    </row>
    <row r="46" spans="1:28" ht="21" x14ac:dyDescent="0.35">
      <c r="A46" s="1"/>
      <c r="B46" t="s">
        <v>113</v>
      </c>
      <c r="C46" s="2" t="s">
        <v>114</v>
      </c>
      <c r="D46" t="s">
        <v>115</v>
      </c>
      <c r="E46" s="3">
        <v>0</v>
      </c>
      <c r="F46" s="71">
        <v>15</v>
      </c>
      <c r="G46" s="29"/>
      <c r="H46" s="3"/>
      <c r="I46" s="3"/>
      <c r="J46" s="3"/>
      <c r="K46" s="3"/>
      <c r="L46" s="3"/>
      <c r="M46" s="3"/>
      <c r="N46" s="51"/>
      <c r="O46" s="3"/>
      <c r="P46" s="3">
        <f t="shared" si="13"/>
        <v>0</v>
      </c>
      <c r="Q46" s="3">
        <v>0</v>
      </c>
      <c r="R46" s="3"/>
      <c r="S46" s="3">
        <v>0</v>
      </c>
      <c r="T46" s="3">
        <v>0</v>
      </c>
      <c r="U46" s="55">
        <f t="shared" si="8"/>
        <v>0</v>
      </c>
      <c r="V46" s="29"/>
      <c r="W46" s="3">
        <f>SUM(S46:U46)+G46</f>
        <v>0</v>
      </c>
      <c r="X46" s="33">
        <f t="shared" si="9"/>
        <v>0</v>
      </c>
      <c r="Y46" s="53">
        <v>483.85</v>
      </c>
      <c r="Z46" s="3">
        <f t="shared" si="10"/>
        <v>0</v>
      </c>
      <c r="AA46" s="35">
        <f t="shared" si="11"/>
        <v>0</v>
      </c>
      <c r="AB46" s="36">
        <f t="shared" si="12"/>
        <v>483.85</v>
      </c>
    </row>
    <row r="47" spans="1:28" ht="21" x14ac:dyDescent="0.35">
      <c r="A47" s="1"/>
      <c r="B47" t="s">
        <v>116</v>
      </c>
      <c r="C47" s="2" t="s">
        <v>117</v>
      </c>
      <c r="D47" t="s">
        <v>115</v>
      </c>
      <c r="E47" s="3">
        <v>8087.1</v>
      </c>
      <c r="F47" s="71">
        <v>15</v>
      </c>
      <c r="G47" s="29"/>
      <c r="H47" s="3"/>
      <c r="I47" s="31">
        <v>3996.62</v>
      </c>
      <c r="J47" s="3"/>
      <c r="K47" s="3"/>
      <c r="L47" s="3"/>
      <c r="M47" s="3"/>
      <c r="N47" s="51"/>
      <c r="O47" s="3"/>
      <c r="P47" s="3">
        <f t="shared" si="13"/>
        <v>8087.1</v>
      </c>
      <c r="Q47" s="3">
        <v>0</v>
      </c>
      <c r="R47" s="3"/>
      <c r="S47" s="3">
        <v>904.38</v>
      </c>
      <c r="T47" s="3">
        <v>-0.12</v>
      </c>
      <c r="U47" s="55">
        <f t="shared" si="8"/>
        <v>930.02</v>
      </c>
      <c r="V47" s="29"/>
      <c r="W47" s="3">
        <f>SUM(S47:U47)+G47+I47</f>
        <v>5830.9</v>
      </c>
      <c r="X47" s="33">
        <f t="shared" si="9"/>
        <v>2256.2000000000007</v>
      </c>
      <c r="Y47" s="53">
        <v>483.85</v>
      </c>
      <c r="Z47" s="3">
        <f t="shared" si="10"/>
        <v>1657.85</v>
      </c>
      <c r="AA47" s="35">
        <f t="shared" si="11"/>
        <v>161.74</v>
      </c>
      <c r="AB47" s="36">
        <f t="shared" si="12"/>
        <v>2303.4399999999996</v>
      </c>
    </row>
    <row r="48" spans="1:28" ht="21" x14ac:dyDescent="0.35">
      <c r="A48" s="1"/>
      <c r="B48" t="s">
        <v>118</v>
      </c>
      <c r="C48" s="2" t="s">
        <v>119</v>
      </c>
      <c r="D48" t="s">
        <v>115</v>
      </c>
      <c r="E48" s="3">
        <v>8087.1</v>
      </c>
      <c r="F48" s="71">
        <v>15</v>
      </c>
      <c r="G48" s="31">
        <v>3409</v>
      </c>
      <c r="H48" s="3"/>
      <c r="I48" s="3"/>
      <c r="J48" s="3"/>
      <c r="K48" s="3"/>
      <c r="L48" s="3"/>
      <c r="M48" s="3"/>
      <c r="N48" s="51">
        <v>15.4</v>
      </c>
      <c r="O48" s="3"/>
      <c r="P48" s="3">
        <f t="shared" si="13"/>
        <v>8071.7000000000007</v>
      </c>
      <c r="Q48" s="3">
        <v>0</v>
      </c>
      <c r="R48" s="3"/>
      <c r="S48" s="3">
        <v>904.38</v>
      </c>
      <c r="T48" s="3">
        <v>0.1</v>
      </c>
      <c r="U48" s="55">
        <f t="shared" si="8"/>
        <v>930.02</v>
      </c>
      <c r="V48" s="29"/>
      <c r="W48" s="3">
        <f>SUM(S48:U48)+G48</f>
        <v>5243.5</v>
      </c>
      <c r="X48" s="33">
        <f t="shared" si="9"/>
        <v>2828.2000000000007</v>
      </c>
      <c r="Y48" s="53">
        <v>483.85</v>
      </c>
      <c r="Z48" s="3">
        <f t="shared" si="10"/>
        <v>1657.85</v>
      </c>
      <c r="AA48" s="35">
        <f t="shared" si="11"/>
        <v>161.74</v>
      </c>
      <c r="AB48" s="36">
        <f t="shared" si="12"/>
        <v>2303.4399999999996</v>
      </c>
    </row>
    <row r="49" spans="1:28" ht="21" x14ac:dyDescent="0.35">
      <c r="A49" s="1"/>
      <c r="B49" t="s">
        <v>120</v>
      </c>
      <c r="C49" s="2" t="s">
        <v>121</v>
      </c>
      <c r="D49" t="s">
        <v>115</v>
      </c>
      <c r="E49" s="3">
        <v>8087.1</v>
      </c>
      <c r="F49" s="71">
        <v>15</v>
      </c>
      <c r="G49" s="3"/>
      <c r="H49" s="3"/>
      <c r="I49" s="31">
        <v>2600.7800000000002</v>
      </c>
      <c r="J49" s="3"/>
      <c r="K49" s="3"/>
      <c r="L49" s="3"/>
      <c r="M49" s="3"/>
      <c r="N49" s="51"/>
      <c r="O49" s="3"/>
      <c r="P49" s="3">
        <f t="shared" si="13"/>
        <v>8087.1</v>
      </c>
      <c r="Q49" s="3">
        <v>0</v>
      </c>
      <c r="R49" s="3"/>
      <c r="S49" s="3">
        <v>904.38</v>
      </c>
      <c r="T49" s="3">
        <v>-0.08</v>
      </c>
      <c r="U49" s="55">
        <f t="shared" si="8"/>
        <v>930.02</v>
      </c>
      <c r="V49" s="29"/>
      <c r="W49" s="3">
        <f>SUM(S49:U49)+G49+I49</f>
        <v>4435.1000000000004</v>
      </c>
      <c r="X49" s="58">
        <f t="shared" si="9"/>
        <v>3652</v>
      </c>
      <c r="Y49" s="53">
        <v>483.85</v>
      </c>
      <c r="Z49" s="3">
        <f t="shared" si="10"/>
        <v>1657.85</v>
      </c>
      <c r="AA49" s="35">
        <f t="shared" si="11"/>
        <v>161.74</v>
      </c>
      <c r="AB49" s="36">
        <f t="shared" si="12"/>
        <v>2303.4399999999996</v>
      </c>
    </row>
    <row r="50" spans="1:28" ht="21" x14ac:dyDescent="0.35">
      <c r="A50" s="1"/>
      <c r="B50" t="s">
        <v>122</v>
      </c>
      <c r="C50" s="2" t="s">
        <v>123</v>
      </c>
      <c r="D50" t="s">
        <v>124</v>
      </c>
      <c r="E50" s="3">
        <v>5221.3500000000004</v>
      </c>
      <c r="F50" s="71">
        <v>15</v>
      </c>
      <c r="G50" s="3"/>
      <c r="H50" s="3"/>
      <c r="I50" s="3"/>
      <c r="J50" s="3"/>
      <c r="K50" s="3"/>
      <c r="L50" s="3"/>
      <c r="M50" s="3"/>
      <c r="N50" s="51">
        <v>6.63</v>
      </c>
      <c r="O50" s="3"/>
      <c r="P50" s="3">
        <f t="shared" si="13"/>
        <v>5214.72</v>
      </c>
      <c r="Q50" s="3"/>
      <c r="R50" s="3"/>
      <c r="S50" s="3">
        <v>411.62</v>
      </c>
      <c r="T50" s="3">
        <v>-0.16</v>
      </c>
      <c r="U50" s="55">
        <f t="shared" si="8"/>
        <v>600.46</v>
      </c>
      <c r="V50" s="29"/>
      <c r="W50" s="3">
        <f>SUM(S50:U50)+G50</f>
        <v>1011.9200000000001</v>
      </c>
      <c r="X50" s="33">
        <f t="shared" si="9"/>
        <v>4202.8</v>
      </c>
      <c r="Y50" s="50">
        <v>402.99</v>
      </c>
      <c r="Z50" s="3">
        <f t="shared" si="10"/>
        <v>1070.3800000000001</v>
      </c>
      <c r="AA50" s="35">
        <f t="shared" si="11"/>
        <v>104.43</v>
      </c>
      <c r="AB50" s="36">
        <f t="shared" si="12"/>
        <v>1577.8000000000002</v>
      </c>
    </row>
    <row r="51" spans="1:28" ht="21" x14ac:dyDescent="0.35">
      <c r="A51" s="1"/>
      <c r="B51" s="44" t="s">
        <v>168</v>
      </c>
      <c r="C51" s="2" t="s">
        <v>169</v>
      </c>
      <c r="D51" s="1" t="s">
        <v>93</v>
      </c>
      <c r="E51" s="29">
        <v>8500.0499999999993</v>
      </c>
      <c r="F51" s="71">
        <v>15</v>
      </c>
      <c r="G51" s="29"/>
      <c r="H51" s="3"/>
      <c r="I51" s="3"/>
      <c r="J51" s="3"/>
      <c r="K51" s="3"/>
      <c r="L51" s="3"/>
      <c r="M51" s="3"/>
      <c r="N51" s="51">
        <v>10.79</v>
      </c>
      <c r="O51" s="3"/>
      <c r="P51" s="3">
        <f t="shared" si="13"/>
        <v>8489.2599999999984</v>
      </c>
      <c r="Q51" s="3">
        <v>0</v>
      </c>
      <c r="R51" s="3"/>
      <c r="S51" s="3">
        <v>992.59</v>
      </c>
      <c r="T51" s="3">
        <v>7.0000000000000007E-2</v>
      </c>
      <c r="U51" s="55">
        <v>0</v>
      </c>
      <c r="V51" s="29"/>
      <c r="W51" s="3">
        <f>SUM(S51:U51)+G51</f>
        <v>992.66000000000008</v>
      </c>
      <c r="X51" s="33">
        <f t="shared" si="9"/>
        <v>7496.5999999999985</v>
      </c>
      <c r="Y51" s="50">
        <v>495.5</v>
      </c>
      <c r="Z51" s="3">
        <v>0</v>
      </c>
      <c r="AA51" s="35">
        <v>0</v>
      </c>
      <c r="AB51" s="36">
        <f t="shared" si="12"/>
        <v>495.5</v>
      </c>
    </row>
    <row r="52" spans="1:28" ht="21" x14ac:dyDescent="0.35">
      <c r="A52" s="1"/>
      <c r="B52" s="44" t="s">
        <v>170</v>
      </c>
      <c r="C52" s="2" t="s">
        <v>171</v>
      </c>
      <c r="D52" t="s">
        <v>174</v>
      </c>
      <c r="E52" s="3">
        <v>8087.1</v>
      </c>
      <c r="F52" s="71">
        <v>15</v>
      </c>
      <c r="G52" s="29"/>
      <c r="H52" s="3"/>
      <c r="I52" s="3"/>
      <c r="J52" s="3"/>
      <c r="K52" s="3"/>
      <c r="L52" s="3"/>
      <c r="M52" s="3"/>
      <c r="N52" s="51"/>
      <c r="O52" s="3"/>
      <c r="P52" s="3">
        <f t="shared" si="13"/>
        <v>8087.1</v>
      </c>
      <c r="Q52" s="3">
        <v>0</v>
      </c>
      <c r="R52" s="3"/>
      <c r="S52" s="3">
        <v>904.38</v>
      </c>
      <c r="T52" s="3">
        <v>-0.08</v>
      </c>
      <c r="U52" s="55">
        <v>0</v>
      </c>
      <c r="V52" s="29"/>
      <c r="W52" s="3">
        <f>SUM(S52:U52)+G52</f>
        <v>904.3</v>
      </c>
      <c r="X52" s="33">
        <f t="shared" si="9"/>
        <v>7182.8</v>
      </c>
      <c r="Y52" s="53">
        <v>483.85</v>
      </c>
      <c r="Z52" s="3">
        <v>0</v>
      </c>
      <c r="AA52" s="35">
        <v>0</v>
      </c>
      <c r="AB52" s="36">
        <f t="shared" si="12"/>
        <v>483.85</v>
      </c>
    </row>
    <row r="53" spans="1:28" ht="21" x14ac:dyDescent="0.35">
      <c r="A53" s="1"/>
      <c r="B53" s="44" t="s">
        <v>175</v>
      </c>
      <c r="C53" s="2" t="s">
        <v>176</v>
      </c>
      <c r="D53" t="s">
        <v>177</v>
      </c>
      <c r="E53" s="3">
        <v>8087.1</v>
      </c>
      <c r="F53" s="71">
        <v>15</v>
      </c>
      <c r="G53" s="29"/>
      <c r="H53" s="3"/>
      <c r="I53" s="3"/>
      <c r="J53" s="3"/>
      <c r="K53" s="3"/>
      <c r="L53" s="3"/>
      <c r="M53" s="3"/>
      <c r="N53" s="51"/>
      <c r="O53" s="3"/>
      <c r="P53" s="3">
        <f t="shared" si="13"/>
        <v>8087.1</v>
      </c>
      <c r="Q53" s="3">
        <v>0</v>
      </c>
      <c r="R53" s="3"/>
      <c r="S53" s="3">
        <v>904.38</v>
      </c>
      <c r="T53" s="3">
        <v>-0.08</v>
      </c>
      <c r="U53" s="55">
        <v>0</v>
      </c>
      <c r="V53" s="29"/>
      <c r="W53" s="3">
        <f>SUM(S53:U53)+G53</f>
        <v>904.3</v>
      </c>
      <c r="X53" s="33">
        <f t="shared" si="9"/>
        <v>7182.8</v>
      </c>
      <c r="Y53" s="50">
        <v>499.46</v>
      </c>
      <c r="Z53" s="3">
        <v>0</v>
      </c>
      <c r="AA53" s="35">
        <v>0</v>
      </c>
      <c r="AB53" s="36">
        <f t="shared" si="12"/>
        <v>499.46</v>
      </c>
    </row>
    <row r="54" spans="1:28" ht="18.75" x14ac:dyDescent="0.3">
      <c r="A54" s="1"/>
      <c r="B54" s="23" t="s">
        <v>35</v>
      </c>
      <c r="C54" s="40"/>
      <c r="D54" s="41"/>
      <c r="E54" s="42">
        <f>SUM(E34:E53)</f>
        <v>139286.40000000002</v>
      </c>
      <c r="F54" s="42"/>
      <c r="G54" s="42">
        <f t="shared" ref="G54:U54" si="14">SUM(G34:G53)</f>
        <v>10537.81</v>
      </c>
      <c r="H54" s="42">
        <f t="shared" si="14"/>
        <v>0</v>
      </c>
      <c r="I54" s="42">
        <f t="shared" si="14"/>
        <v>9591.44</v>
      </c>
      <c r="J54" s="42">
        <f t="shared" si="14"/>
        <v>4792.7000000000007</v>
      </c>
      <c r="K54" s="42">
        <f t="shared" si="14"/>
        <v>199.13</v>
      </c>
      <c r="L54" s="42">
        <f t="shared" si="14"/>
        <v>1375.93</v>
      </c>
      <c r="M54" s="42">
        <f t="shared" si="14"/>
        <v>37.35</v>
      </c>
      <c r="N54" s="42">
        <f t="shared" si="14"/>
        <v>112.58000000000001</v>
      </c>
      <c r="O54" s="42">
        <f t="shared" si="14"/>
        <v>0</v>
      </c>
      <c r="P54" s="42">
        <f t="shared" si="14"/>
        <v>139173.82</v>
      </c>
      <c r="Q54" s="42">
        <f t="shared" si="14"/>
        <v>0</v>
      </c>
      <c r="R54" s="42">
        <f t="shared" si="14"/>
        <v>0</v>
      </c>
      <c r="S54" s="42">
        <f t="shared" si="14"/>
        <v>15879.529999999997</v>
      </c>
      <c r="T54" s="42">
        <f t="shared" si="14"/>
        <v>-0.7</v>
      </c>
      <c r="U54" s="42">
        <f t="shared" si="14"/>
        <v>13180.430000000004</v>
      </c>
      <c r="V54" s="42"/>
      <c r="W54" s="42">
        <f t="shared" ref="W54:AB54" si="15">SUM(W34:W53)</f>
        <v>55593.62000000001</v>
      </c>
      <c r="X54" s="42">
        <f t="shared" si="15"/>
        <v>83580.200000000012</v>
      </c>
      <c r="Y54" s="42">
        <f t="shared" si="15"/>
        <v>8775.8700000000008</v>
      </c>
      <c r="Z54" s="42">
        <f t="shared" si="15"/>
        <v>23495.459999999995</v>
      </c>
      <c r="AA54" s="42">
        <f t="shared" si="15"/>
        <v>2292.2199999999998</v>
      </c>
      <c r="AB54" s="42">
        <f t="shared" si="15"/>
        <v>34563.549999999988</v>
      </c>
    </row>
    <row r="55" spans="1:28" ht="18.75" x14ac:dyDescent="0.3">
      <c r="A55" s="1"/>
      <c r="B55" s="1"/>
      <c r="C55" s="2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43"/>
      <c r="Y55" s="1"/>
      <c r="Z55" s="1"/>
      <c r="AA55" s="1"/>
      <c r="AB55" s="1"/>
    </row>
    <row r="56" spans="1:28" ht="18.75" x14ac:dyDescent="0.3">
      <c r="A56" s="1"/>
      <c r="B56" s="23" t="s">
        <v>125</v>
      </c>
      <c r="C56" s="40" t="s">
        <v>126</v>
      </c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43"/>
      <c r="Y56" s="1"/>
      <c r="Z56" s="1"/>
      <c r="AA56" s="1"/>
      <c r="AB56" s="1"/>
    </row>
    <row r="57" spans="1:28" ht="21" x14ac:dyDescent="0.35">
      <c r="A57" s="27"/>
      <c r="B57" s="37" t="s">
        <v>127</v>
      </c>
      <c r="C57" s="28" t="s">
        <v>128</v>
      </c>
      <c r="D57" s="27" t="s">
        <v>129</v>
      </c>
      <c r="E57" s="3">
        <v>8500.0499999999993</v>
      </c>
      <c r="F57" s="30">
        <v>15</v>
      </c>
      <c r="G57" s="59"/>
      <c r="H57" s="29"/>
      <c r="I57" s="29"/>
      <c r="J57" s="29"/>
      <c r="K57" s="29"/>
      <c r="L57" s="29"/>
      <c r="M57" s="29"/>
      <c r="N57" s="38"/>
      <c r="O57" s="29"/>
      <c r="P57" s="29">
        <f>E57+-N57</f>
        <v>8500.0499999999993</v>
      </c>
      <c r="Q57" s="29"/>
      <c r="R57" s="29"/>
      <c r="S57" s="3">
        <v>992.59</v>
      </c>
      <c r="T57" s="29">
        <v>-0.05</v>
      </c>
      <c r="U57" s="32">
        <f t="shared" ref="U57:U62" si="16">ROUND(E57*0.115,2)</f>
        <v>977.51</v>
      </c>
      <c r="V57" s="29"/>
      <c r="W57" s="29">
        <f>SUM(S57:U57)+G57</f>
        <v>1970.0500000000002</v>
      </c>
      <c r="X57" s="47">
        <f t="shared" ref="X57:X62" si="17">P57-W57</f>
        <v>6529.9999999999991</v>
      </c>
      <c r="Y57" s="50">
        <v>495.5</v>
      </c>
      <c r="Z57" s="3">
        <f t="shared" ref="Z57:Z62" si="18">ROUND(+E57*17.5%,2)+ROUND(E57*3%,2)</f>
        <v>1742.51</v>
      </c>
      <c r="AA57" s="35">
        <f t="shared" ref="AA57:AA62" si="19">ROUND(+E57*2%,2)</f>
        <v>170</v>
      </c>
      <c r="AB57" s="36">
        <f t="shared" ref="AB57:AB62" si="20">SUM(Y57:AA57)</f>
        <v>2408.0100000000002</v>
      </c>
    </row>
    <row r="58" spans="1:28" ht="21" x14ac:dyDescent="0.35">
      <c r="A58" s="1"/>
      <c r="B58" s="1" t="s">
        <v>130</v>
      </c>
      <c r="C58" s="2" t="s">
        <v>131</v>
      </c>
      <c r="D58" s="1" t="s">
        <v>86</v>
      </c>
      <c r="E58" s="3">
        <v>8087.1</v>
      </c>
      <c r="F58" s="71">
        <v>15</v>
      </c>
      <c r="G58" s="31">
        <v>2259</v>
      </c>
      <c r="H58" s="3"/>
      <c r="I58" s="3"/>
      <c r="J58" s="3"/>
      <c r="K58" s="3"/>
      <c r="L58" s="3"/>
      <c r="M58" s="3"/>
      <c r="N58" s="51"/>
      <c r="O58" s="3"/>
      <c r="P58" s="29">
        <f t="shared" ref="P58:P62" si="21">E58+-N58</f>
        <v>8087.1</v>
      </c>
      <c r="Q58" s="3"/>
      <c r="R58" s="3"/>
      <c r="S58" s="3">
        <v>904.38</v>
      </c>
      <c r="T58" s="3">
        <v>-0.1</v>
      </c>
      <c r="U58" s="32">
        <f t="shared" si="16"/>
        <v>930.02</v>
      </c>
      <c r="V58" s="29"/>
      <c r="W58" s="29">
        <f>SUM(S58:U58)+G58</f>
        <v>4093.3</v>
      </c>
      <c r="X58" s="33">
        <f t="shared" si="17"/>
        <v>3993.8</v>
      </c>
      <c r="Y58" s="53">
        <v>483.85</v>
      </c>
      <c r="Z58" s="3">
        <f t="shared" si="18"/>
        <v>1657.85</v>
      </c>
      <c r="AA58" s="35">
        <f t="shared" si="19"/>
        <v>161.74</v>
      </c>
      <c r="AB58" s="36">
        <f t="shared" si="20"/>
        <v>2303.4399999999996</v>
      </c>
    </row>
    <row r="59" spans="1:28" ht="21" x14ac:dyDescent="0.35">
      <c r="A59" s="1"/>
      <c r="B59" s="44" t="s">
        <v>132</v>
      </c>
      <c r="C59" s="2" t="s">
        <v>133</v>
      </c>
      <c r="D59" s="1" t="s">
        <v>115</v>
      </c>
      <c r="E59" s="3">
        <v>7816.2</v>
      </c>
      <c r="F59" s="71">
        <v>15</v>
      </c>
      <c r="G59" s="3"/>
      <c r="H59" s="3"/>
      <c r="I59" s="3"/>
      <c r="J59" s="3"/>
      <c r="K59" s="3"/>
      <c r="L59" s="3"/>
      <c r="M59" s="3"/>
      <c r="N59" s="51">
        <v>297.76</v>
      </c>
      <c r="O59" s="3"/>
      <c r="P59" s="29">
        <f t="shared" si="21"/>
        <v>7518.44</v>
      </c>
      <c r="Q59" s="3"/>
      <c r="R59" s="3"/>
      <c r="S59" s="3">
        <v>846.52</v>
      </c>
      <c r="T59" s="3">
        <v>-0.14000000000000001</v>
      </c>
      <c r="U59" s="32">
        <f t="shared" si="16"/>
        <v>898.86</v>
      </c>
      <c r="V59" s="29"/>
      <c r="W59" s="29">
        <f>SUM(S59:U59)+G59</f>
        <v>1745.24</v>
      </c>
      <c r="X59" s="33">
        <f t="shared" si="17"/>
        <v>5773.2</v>
      </c>
      <c r="Y59" s="53">
        <v>476.21</v>
      </c>
      <c r="Z59" s="3">
        <f t="shared" si="18"/>
        <v>1602.33</v>
      </c>
      <c r="AA59" s="35">
        <f t="shared" si="19"/>
        <v>156.32</v>
      </c>
      <c r="AB59" s="36">
        <f t="shared" si="20"/>
        <v>2234.86</v>
      </c>
    </row>
    <row r="60" spans="1:28" ht="91.5" x14ac:dyDescent="0.35">
      <c r="A60" s="1" t="s">
        <v>134</v>
      </c>
      <c r="B60" t="s">
        <v>135</v>
      </c>
      <c r="C60" s="2" t="s">
        <v>136</v>
      </c>
      <c r="D60" s="60" t="s">
        <v>137</v>
      </c>
      <c r="E60" s="3">
        <v>7852.05</v>
      </c>
      <c r="F60" s="71">
        <v>15</v>
      </c>
      <c r="G60" s="29"/>
      <c r="H60" s="3"/>
      <c r="I60" s="3"/>
      <c r="J60" s="3"/>
      <c r="K60" s="3"/>
      <c r="L60" s="3"/>
      <c r="M60" s="3"/>
      <c r="N60" s="51"/>
      <c r="O60" s="3"/>
      <c r="P60" s="29">
        <f t="shared" si="21"/>
        <v>7852.05</v>
      </c>
      <c r="Q60" s="3"/>
      <c r="R60" s="3"/>
      <c r="S60" s="3">
        <v>854.17</v>
      </c>
      <c r="T60" s="3">
        <v>-0.11</v>
      </c>
      <c r="U60" s="32">
        <f t="shared" si="16"/>
        <v>902.99</v>
      </c>
      <c r="V60" s="29"/>
      <c r="W60" s="29">
        <f>SUM(S60:U60)+G60</f>
        <v>1757.05</v>
      </c>
      <c r="X60" s="33">
        <f t="shared" si="17"/>
        <v>6095</v>
      </c>
      <c r="Y60" s="53">
        <v>477.22</v>
      </c>
      <c r="Z60" s="3">
        <f t="shared" si="18"/>
        <v>1609.6699999999998</v>
      </c>
      <c r="AA60" s="35">
        <f t="shared" si="19"/>
        <v>157.04</v>
      </c>
      <c r="AB60" s="36">
        <f t="shared" si="20"/>
        <v>2243.9299999999998</v>
      </c>
    </row>
    <row r="61" spans="1:28" ht="91.5" x14ac:dyDescent="0.35">
      <c r="A61" s="1"/>
      <c r="B61" t="s">
        <v>138</v>
      </c>
      <c r="C61" s="2" t="s">
        <v>139</v>
      </c>
      <c r="D61" s="60" t="s">
        <v>137</v>
      </c>
      <c r="E61" s="3">
        <v>7852.05</v>
      </c>
      <c r="F61" s="71">
        <v>15</v>
      </c>
      <c r="G61" s="3"/>
      <c r="H61" s="3"/>
      <c r="I61" s="3"/>
      <c r="J61" s="3"/>
      <c r="K61" s="3"/>
      <c r="L61" s="3"/>
      <c r="M61" s="3"/>
      <c r="N61" s="51"/>
      <c r="O61" s="3"/>
      <c r="P61" s="29">
        <f t="shared" si="21"/>
        <v>7852.05</v>
      </c>
      <c r="Q61" s="3"/>
      <c r="R61" s="3"/>
      <c r="S61" s="3">
        <v>854.17</v>
      </c>
      <c r="T61" s="3">
        <v>-0.11</v>
      </c>
      <c r="U61" s="32">
        <f t="shared" si="16"/>
        <v>902.99</v>
      </c>
      <c r="V61" s="29"/>
      <c r="W61" s="29">
        <f>SUM(S61:U61)+G61</f>
        <v>1757.05</v>
      </c>
      <c r="X61" s="33">
        <f t="shared" si="17"/>
        <v>6095</v>
      </c>
      <c r="Y61" s="53">
        <v>477.22</v>
      </c>
      <c r="Z61" s="3">
        <f t="shared" si="18"/>
        <v>1609.6699999999998</v>
      </c>
      <c r="AA61" s="35">
        <f t="shared" si="19"/>
        <v>157.04</v>
      </c>
      <c r="AB61" s="36">
        <f t="shared" si="20"/>
        <v>2243.9299999999998</v>
      </c>
    </row>
    <row r="62" spans="1:28" ht="91.5" x14ac:dyDescent="0.35">
      <c r="A62" s="1"/>
      <c r="B62" t="s">
        <v>140</v>
      </c>
      <c r="C62" s="2" t="s">
        <v>141</v>
      </c>
      <c r="D62" s="60" t="s">
        <v>137</v>
      </c>
      <c r="E62" s="3">
        <v>7852.05</v>
      </c>
      <c r="F62" s="71">
        <v>15</v>
      </c>
      <c r="G62" s="31">
        <v>3332</v>
      </c>
      <c r="H62" s="3"/>
      <c r="I62" s="3"/>
      <c r="J62" s="3"/>
      <c r="K62" s="3"/>
      <c r="L62" s="3"/>
      <c r="M62" s="3"/>
      <c r="N62" s="51"/>
      <c r="O62" s="3"/>
      <c r="P62" s="29">
        <f t="shared" si="21"/>
        <v>7852.05</v>
      </c>
      <c r="Q62" s="3"/>
      <c r="R62" s="3"/>
      <c r="S62" s="3">
        <v>854.17</v>
      </c>
      <c r="T62" s="3">
        <v>0.09</v>
      </c>
      <c r="U62" s="32">
        <f t="shared" si="16"/>
        <v>902.99</v>
      </c>
      <c r="V62" s="29">
        <v>500</v>
      </c>
      <c r="W62" s="29">
        <f>SUM(S62:V62)+G62</f>
        <v>5589.25</v>
      </c>
      <c r="X62" s="33">
        <f t="shared" si="17"/>
        <v>2262.8000000000002</v>
      </c>
      <c r="Y62" s="53">
        <v>477.22</v>
      </c>
      <c r="Z62" s="3">
        <f t="shared" si="18"/>
        <v>1609.6699999999998</v>
      </c>
      <c r="AA62" s="35">
        <f t="shared" si="19"/>
        <v>157.04</v>
      </c>
      <c r="AB62" s="36">
        <f t="shared" si="20"/>
        <v>2243.9299999999998</v>
      </c>
    </row>
    <row r="63" spans="1:28" ht="18.75" x14ac:dyDescent="0.3">
      <c r="A63" s="1"/>
      <c r="B63" s="23" t="s">
        <v>35</v>
      </c>
      <c r="C63" s="40"/>
      <c r="D63" s="41"/>
      <c r="E63" s="42">
        <f>SUM(E57:E62)</f>
        <v>47959.500000000007</v>
      </c>
      <c r="F63" s="42"/>
      <c r="G63" s="42">
        <f>SUM(G57:G62)</f>
        <v>5591</v>
      </c>
      <c r="H63" s="42">
        <f>SUM(H57:H62)</f>
        <v>0</v>
      </c>
      <c r="I63" s="42"/>
      <c r="J63" s="42"/>
      <c r="K63" s="42"/>
      <c r="L63" s="42"/>
      <c r="M63" s="42"/>
      <c r="N63" s="42">
        <f>SUM(N57:N62)</f>
        <v>297.76</v>
      </c>
      <c r="O63" s="42">
        <f>SUM(O57:O62)</f>
        <v>0</v>
      </c>
      <c r="P63" s="42">
        <f>SUM(P57:P62)</f>
        <v>47661.740000000005</v>
      </c>
      <c r="Q63" s="42">
        <f t="shared" ref="Q63:AB63" si="22">SUM(Q57:Q62)</f>
        <v>0</v>
      </c>
      <c r="R63" s="42">
        <f t="shared" si="22"/>
        <v>0</v>
      </c>
      <c r="S63" s="42">
        <f t="shared" si="22"/>
        <v>5306</v>
      </c>
      <c r="T63" s="42">
        <f t="shared" si="22"/>
        <v>-0.42000000000000004</v>
      </c>
      <c r="U63" s="42">
        <f t="shared" si="22"/>
        <v>5515.36</v>
      </c>
      <c r="V63" s="42">
        <f t="shared" si="22"/>
        <v>500</v>
      </c>
      <c r="W63" s="42">
        <f t="shared" si="22"/>
        <v>16911.939999999999</v>
      </c>
      <c r="X63" s="42">
        <f>SUM(X57:X62)</f>
        <v>30749.8</v>
      </c>
      <c r="Y63" s="42">
        <f t="shared" si="22"/>
        <v>2887.2200000000003</v>
      </c>
      <c r="Z63" s="42">
        <f t="shared" si="22"/>
        <v>9831.6999999999989</v>
      </c>
      <c r="AA63" s="42">
        <f t="shared" si="22"/>
        <v>959.18</v>
      </c>
      <c r="AB63" s="42">
        <f t="shared" si="22"/>
        <v>13678.1</v>
      </c>
    </row>
    <row r="64" spans="1:28" ht="18.75" x14ac:dyDescent="0.3">
      <c r="A64" s="1"/>
      <c r="B64" s="23"/>
      <c r="C64" s="2"/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61"/>
      <c r="Q64" s="61"/>
      <c r="R64" s="61"/>
      <c r="S64" s="61"/>
      <c r="T64" s="61"/>
      <c r="U64" s="61"/>
      <c r="V64" s="61"/>
      <c r="W64" s="61"/>
      <c r="X64" s="62"/>
      <c r="Y64" s="63"/>
      <c r="Z64" s="63"/>
      <c r="AA64" s="63"/>
      <c r="AB64" s="63"/>
    </row>
    <row r="65" spans="1:28" ht="18.75" x14ac:dyDescent="0.3">
      <c r="A65" s="1"/>
      <c r="B65" s="23" t="s">
        <v>142</v>
      </c>
      <c r="C65" s="40" t="s">
        <v>143</v>
      </c>
      <c r="D65" s="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43"/>
      <c r="Y65" s="1"/>
      <c r="Z65" s="1"/>
      <c r="AA65" s="1"/>
      <c r="AB65" s="1"/>
    </row>
    <row r="66" spans="1:28" ht="21" x14ac:dyDescent="0.35">
      <c r="A66" s="27"/>
      <c r="B66" s="37" t="s">
        <v>144</v>
      </c>
      <c r="C66" s="28" t="s">
        <v>145</v>
      </c>
      <c r="D66" s="37" t="s">
        <v>146</v>
      </c>
      <c r="E66" s="29">
        <v>4342.5</v>
      </c>
      <c r="F66" s="30">
        <v>15</v>
      </c>
      <c r="G66" s="59"/>
      <c r="H66" s="29"/>
      <c r="I66" s="29"/>
      <c r="J66" s="29"/>
      <c r="K66" s="29"/>
      <c r="L66" s="29"/>
      <c r="M66" s="29"/>
      <c r="N66" s="38"/>
      <c r="O66" s="29"/>
      <c r="P66" s="29">
        <f>E66+-N66</f>
        <v>4342.5</v>
      </c>
      <c r="Q66" s="29"/>
      <c r="R66" s="29"/>
      <c r="S66" s="3">
        <v>316</v>
      </c>
      <c r="T66" s="3">
        <v>-0.09</v>
      </c>
      <c r="U66" s="32">
        <f>ROUND(E66*0.115,2)</f>
        <v>499.39</v>
      </c>
      <c r="V66" s="29"/>
      <c r="W66" s="29">
        <f t="shared" ref="W66:W71" si="23">SUM(S66:U66)+G66</f>
        <v>815.3</v>
      </c>
      <c r="X66" s="33">
        <f t="shared" ref="X66:X71" si="24">P66-W66</f>
        <v>3527.2</v>
      </c>
      <c r="Y66" s="48">
        <v>378.19</v>
      </c>
      <c r="Z66" s="3">
        <f>ROUND(+E66*17.5%,2)+ROUND(E66*3%,2)</f>
        <v>890.22</v>
      </c>
      <c r="AA66" s="35">
        <f>ROUND(+E66*2%,2)</f>
        <v>86.85</v>
      </c>
      <c r="AB66" s="36">
        <f t="shared" ref="AB66:AB71" si="25">SUM(Y66:AA66)</f>
        <v>1355.26</v>
      </c>
    </row>
    <row r="67" spans="1:28" ht="21" x14ac:dyDescent="0.35">
      <c r="A67" s="1"/>
      <c r="B67" s="37" t="s">
        <v>147</v>
      </c>
      <c r="C67" s="28" t="s">
        <v>148</v>
      </c>
      <c r="D67" s="37" t="s">
        <v>146</v>
      </c>
      <c r="E67" s="29">
        <v>4342.5</v>
      </c>
      <c r="F67" s="71">
        <v>15</v>
      </c>
      <c r="G67" s="29"/>
      <c r="H67" s="3"/>
      <c r="I67" s="3"/>
      <c r="J67" s="3"/>
      <c r="K67" s="3"/>
      <c r="L67" s="3"/>
      <c r="M67" s="3"/>
      <c r="N67" s="51">
        <v>1.2</v>
      </c>
      <c r="O67" s="3"/>
      <c r="P67" s="29">
        <f t="shared" ref="P67:P71" si="26">E67+-N67</f>
        <v>4341.3</v>
      </c>
      <c r="Q67" s="3"/>
      <c r="R67" s="3"/>
      <c r="S67" s="3">
        <v>316</v>
      </c>
      <c r="T67" s="3">
        <v>-0.09</v>
      </c>
      <c r="U67" s="32">
        <f t="shared" ref="U67:U70" si="27">ROUND(E67*0.115,2)</f>
        <v>499.39</v>
      </c>
      <c r="V67" s="29"/>
      <c r="W67" s="29">
        <f t="shared" si="23"/>
        <v>815.3</v>
      </c>
      <c r="X67" s="33">
        <f t="shared" si="24"/>
        <v>3526</v>
      </c>
      <c r="Y67" s="48">
        <v>378.19</v>
      </c>
      <c r="Z67" s="3">
        <f t="shared" ref="Z67:Z70" si="28">ROUND(+E67*17.5%,2)+ROUND(E67*3%,2)</f>
        <v>890.22</v>
      </c>
      <c r="AA67" s="35">
        <f t="shared" ref="AA67:AA70" si="29">ROUND(+E67*2%,2)</f>
        <v>86.85</v>
      </c>
      <c r="AB67" s="36">
        <f t="shared" si="25"/>
        <v>1355.26</v>
      </c>
    </row>
    <row r="68" spans="1:28" ht="21" x14ac:dyDescent="0.35">
      <c r="A68" s="1"/>
      <c r="B68" s="37" t="s">
        <v>149</v>
      </c>
      <c r="C68" s="2" t="s">
        <v>150</v>
      </c>
      <c r="D68" s="37" t="s">
        <v>146</v>
      </c>
      <c r="E68" s="29">
        <v>4342.5</v>
      </c>
      <c r="F68" s="71">
        <v>15</v>
      </c>
      <c r="G68" s="3"/>
      <c r="H68" s="3"/>
      <c r="I68" s="3"/>
      <c r="J68" s="3"/>
      <c r="K68" s="3"/>
      <c r="L68" s="3"/>
      <c r="M68" s="3"/>
      <c r="N68" s="51"/>
      <c r="O68" s="3"/>
      <c r="P68" s="29">
        <f t="shared" si="26"/>
        <v>4342.5</v>
      </c>
      <c r="Q68" s="3"/>
      <c r="R68" s="3"/>
      <c r="S68" s="3">
        <v>316</v>
      </c>
      <c r="T68" s="3">
        <v>-0.09</v>
      </c>
      <c r="U68" s="32">
        <f t="shared" si="27"/>
        <v>499.39</v>
      </c>
      <c r="V68" s="29"/>
      <c r="W68" s="29">
        <f t="shared" si="23"/>
        <v>815.3</v>
      </c>
      <c r="X68" s="33">
        <f t="shared" si="24"/>
        <v>3527.2</v>
      </c>
      <c r="Y68" s="48">
        <v>378.19</v>
      </c>
      <c r="Z68" s="3">
        <f t="shared" si="28"/>
        <v>890.22</v>
      </c>
      <c r="AA68" s="35">
        <f t="shared" si="29"/>
        <v>86.85</v>
      </c>
      <c r="AB68" s="36">
        <f t="shared" si="25"/>
        <v>1355.26</v>
      </c>
    </row>
    <row r="69" spans="1:28" ht="21" x14ac:dyDescent="0.35">
      <c r="A69" s="1" t="s">
        <v>134</v>
      </c>
      <c r="B69" s="37" t="s">
        <v>151</v>
      </c>
      <c r="C69" s="2" t="s">
        <v>152</v>
      </c>
      <c r="D69" s="37" t="s">
        <v>146</v>
      </c>
      <c r="E69" s="29">
        <v>4342.5</v>
      </c>
      <c r="F69" s="71">
        <v>15</v>
      </c>
      <c r="G69" s="29"/>
      <c r="H69" s="3"/>
      <c r="I69" s="3"/>
      <c r="J69" s="3"/>
      <c r="K69" s="3"/>
      <c r="L69" s="3"/>
      <c r="M69" s="3"/>
      <c r="N69" s="51">
        <v>4.83</v>
      </c>
      <c r="O69" s="3"/>
      <c r="P69" s="29">
        <f t="shared" si="26"/>
        <v>4337.67</v>
      </c>
      <c r="Q69" s="3"/>
      <c r="R69" s="3"/>
      <c r="S69" s="3">
        <v>316</v>
      </c>
      <c r="T69" s="3">
        <v>0.08</v>
      </c>
      <c r="U69" s="32">
        <f t="shared" si="27"/>
        <v>499.39</v>
      </c>
      <c r="V69" s="29"/>
      <c r="W69" s="29">
        <f t="shared" si="23"/>
        <v>815.47</v>
      </c>
      <c r="X69" s="33">
        <f t="shared" si="24"/>
        <v>3522.2</v>
      </c>
      <c r="Y69" s="48">
        <v>378.19</v>
      </c>
      <c r="Z69" s="3">
        <f t="shared" si="28"/>
        <v>890.22</v>
      </c>
      <c r="AA69" s="35">
        <f t="shared" si="29"/>
        <v>86.85</v>
      </c>
      <c r="AB69" s="36">
        <f t="shared" si="25"/>
        <v>1355.26</v>
      </c>
    </row>
    <row r="70" spans="1:28" ht="31.5" x14ac:dyDescent="0.35">
      <c r="A70" s="1"/>
      <c r="B70" s="37" t="s">
        <v>153</v>
      </c>
      <c r="C70" s="2" t="s">
        <v>154</v>
      </c>
      <c r="D70" s="60" t="s">
        <v>54</v>
      </c>
      <c r="E70" s="3">
        <v>3000</v>
      </c>
      <c r="F70" s="71">
        <v>15</v>
      </c>
      <c r="G70" s="3"/>
      <c r="H70" s="3"/>
      <c r="I70" s="3"/>
      <c r="J70" s="3"/>
      <c r="K70" s="3"/>
      <c r="L70" s="3"/>
      <c r="M70" s="3"/>
      <c r="N70" s="51"/>
      <c r="O70" s="3"/>
      <c r="P70" s="29">
        <f t="shared" si="26"/>
        <v>3000</v>
      </c>
      <c r="Q70" s="3"/>
      <c r="R70" s="3"/>
      <c r="S70" s="3"/>
      <c r="T70" s="3"/>
      <c r="U70" s="32">
        <f t="shared" si="27"/>
        <v>345</v>
      </c>
      <c r="V70" s="29"/>
      <c r="W70" s="29">
        <f t="shared" si="23"/>
        <v>345</v>
      </c>
      <c r="X70" s="33">
        <f t="shared" si="24"/>
        <v>2655</v>
      </c>
      <c r="Y70" s="53">
        <v>357.27</v>
      </c>
      <c r="Z70" s="3">
        <f t="shared" si="28"/>
        <v>615</v>
      </c>
      <c r="AA70" s="35">
        <f t="shared" si="29"/>
        <v>60</v>
      </c>
      <c r="AB70" s="36">
        <f t="shared" si="25"/>
        <v>1032.27</v>
      </c>
    </row>
    <row r="71" spans="1:28" ht="21" x14ac:dyDescent="0.35">
      <c r="A71" s="1"/>
      <c r="B71" s="37" t="s">
        <v>162</v>
      </c>
      <c r="C71" s="2" t="s">
        <v>163</v>
      </c>
      <c r="D71" s="37" t="s">
        <v>146</v>
      </c>
      <c r="E71" s="29">
        <v>4342.5</v>
      </c>
      <c r="F71" s="71">
        <v>15</v>
      </c>
      <c r="G71" s="3"/>
      <c r="H71" s="3"/>
      <c r="I71" s="3"/>
      <c r="J71" s="3"/>
      <c r="K71" s="3"/>
      <c r="L71" s="3"/>
      <c r="M71" s="3"/>
      <c r="N71" s="51"/>
      <c r="O71" s="3"/>
      <c r="P71" s="29">
        <f t="shared" si="26"/>
        <v>4342.5</v>
      </c>
      <c r="Q71" s="3"/>
      <c r="R71" s="3"/>
      <c r="S71" s="3">
        <v>316</v>
      </c>
      <c r="T71" s="3">
        <v>0.1</v>
      </c>
      <c r="U71" s="29"/>
      <c r="V71" s="29"/>
      <c r="W71" s="29">
        <f t="shared" si="23"/>
        <v>316.10000000000002</v>
      </c>
      <c r="X71" s="33">
        <f t="shared" si="24"/>
        <v>4026.4</v>
      </c>
      <c r="Y71" s="48">
        <v>378.19</v>
      </c>
      <c r="Z71" s="3"/>
      <c r="AA71" s="48"/>
      <c r="AB71" s="36">
        <f t="shared" si="25"/>
        <v>378.19</v>
      </c>
    </row>
    <row r="72" spans="1:28" ht="18.75" x14ac:dyDescent="0.3">
      <c r="A72" s="1"/>
      <c r="B72" s="23" t="s">
        <v>35</v>
      </c>
      <c r="C72" s="40"/>
      <c r="D72" s="41"/>
      <c r="E72" s="42">
        <f>SUM(E66:E71)</f>
        <v>24712.5</v>
      </c>
      <c r="F72" s="42"/>
      <c r="G72" s="42">
        <f>SUM(G66:G71)</f>
        <v>0</v>
      </c>
      <c r="H72" s="42">
        <f>SUM(H66:H71)</f>
        <v>0</v>
      </c>
      <c r="I72" s="42"/>
      <c r="J72" s="42"/>
      <c r="K72" s="42"/>
      <c r="L72" s="42"/>
      <c r="M72" s="42"/>
      <c r="N72" s="42">
        <f t="shared" ref="N72:AB72" si="30">SUM(N66:N71)</f>
        <v>6.03</v>
      </c>
      <c r="O72" s="42">
        <f t="shared" si="30"/>
        <v>0</v>
      </c>
      <c r="P72" s="42">
        <f t="shared" si="30"/>
        <v>24706.47</v>
      </c>
      <c r="Q72" s="42">
        <f t="shared" si="30"/>
        <v>0</v>
      </c>
      <c r="R72" s="42">
        <f t="shared" si="30"/>
        <v>0</v>
      </c>
      <c r="S72" s="42">
        <f t="shared" si="30"/>
        <v>1580</v>
      </c>
      <c r="T72" s="42">
        <f t="shared" si="30"/>
        <v>-0.09</v>
      </c>
      <c r="U72" s="42">
        <f t="shared" si="30"/>
        <v>2342.56</v>
      </c>
      <c r="V72" s="42">
        <f t="shared" si="30"/>
        <v>0</v>
      </c>
      <c r="W72" s="42">
        <f t="shared" si="30"/>
        <v>3922.47</v>
      </c>
      <c r="X72" s="42">
        <f t="shared" si="30"/>
        <v>20784</v>
      </c>
      <c r="Y72" s="42">
        <f t="shared" si="30"/>
        <v>2248.2199999999998</v>
      </c>
      <c r="Z72" s="42">
        <f t="shared" si="30"/>
        <v>4175.88</v>
      </c>
      <c r="AA72" s="42">
        <f t="shared" si="30"/>
        <v>407.4</v>
      </c>
      <c r="AB72" s="42">
        <f t="shared" si="30"/>
        <v>6831.4999999999991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64"/>
      <c r="Y73" s="1"/>
      <c r="Z73" s="1"/>
      <c r="AA73" s="1"/>
      <c r="AB73" s="1"/>
    </row>
    <row r="74" spans="1:28" ht="18.75" x14ac:dyDescent="0.3">
      <c r="A74" s="1"/>
      <c r="B74" s="1"/>
      <c r="C74" s="65" t="s">
        <v>155</v>
      </c>
      <c r="D74" s="1"/>
      <c r="E74" s="66">
        <f t="shared" ref="E74:AB74" si="31">E9+E24+E31+E54+E63+E72</f>
        <v>362927.10000000003</v>
      </c>
      <c r="F74" s="66">
        <f t="shared" si="31"/>
        <v>0</v>
      </c>
      <c r="G74" s="66">
        <f t="shared" si="31"/>
        <v>40275.61</v>
      </c>
      <c r="H74" s="66" t="e">
        <f t="shared" si="31"/>
        <v>#REF!</v>
      </c>
      <c r="I74" s="66">
        <f t="shared" si="31"/>
        <v>9591.44</v>
      </c>
      <c r="J74" s="66">
        <f t="shared" si="31"/>
        <v>4792.7000000000007</v>
      </c>
      <c r="K74" s="66">
        <f t="shared" si="31"/>
        <v>199.13</v>
      </c>
      <c r="L74" s="66">
        <f t="shared" si="31"/>
        <v>1375.93</v>
      </c>
      <c r="M74" s="66">
        <f t="shared" si="31"/>
        <v>37.35</v>
      </c>
      <c r="N74" s="66">
        <f t="shared" si="31"/>
        <v>501.05999999999995</v>
      </c>
      <c r="O74" s="66">
        <f t="shared" si="31"/>
        <v>0</v>
      </c>
      <c r="P74" s="66">
        <f t="shared" si="31"/>
        <v>362426.04000000004</v>
      </c>
      <c r="Q74" s="66">
        <f t="shared" si="31"/>
        <v>0</v>
      </c>
      <c r="R74" s="66">
        <f t="shared" si="31"/>
        <v>0</v>
      </c>
      <c r="S74" s="66">
        <f t="shared" si="31"/>
        <v>41126.89</v>
      </c>
      <c r="T74" s="66">
        <f t="shared" si="31"/>
        <v>-0.47</v>
      </c>
      <c r="U74" s="66">
        <f t="shared" si="31"/>
        <v>36836.86</v>
      </c>
      <c r="V74" s="66">
        <f t="shared" si="31"/>
        <v>500</v>
      </c>
      <c r="W74" s="66">
        <f t="shared" si="31"/>
        <v>134735.44</v>
      </c>
      <c r="X74" s="66">
        <f t="shared" si="31"/>
        <v>227690.6</v>
      </c>
      <c r="Y74" s="66">
        <f t="shared" si="31"/>
        <v>22773.040000000001</v>
      </c>
      <c r="Z74" s="66">
        <f t="shared" si="31"/>
        <v>65665.52</v>
      </c>
      <c r="AA74" s="66">
        <f t="shared" si="31"/>
        <v>6406.3600000000006</v>
      </c>
      <c r="AB74" s="66">
        <f t="shared" si="31"/>
        <v>94844.92</v>
      </c>
    </row>
    <row r="75" spans="1:28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4"/>
      <c r="Y75" s="67"/>
      <c r="Z75" s="67"/>
      <c r="AA75" s="1"/>
      <c r="AB75" s="1"/>
    </row>
    <row r="76" spans="1:28" ht="15.75" hidden="1" x14ac:dyDescent="0.25">
      <c r="A76" s="1"/>
      <c r="B76" s="1"/>
      <c r="C76" t="s">
        <v>156</v>
      </c>
      <c r="D76" s="1"/>
      <c r="E76" s="3">
        <f>E7+E8+E12+E14+E15+E16+E17+E19+E20+E21+E22+E23+E27+E28+E29+E30+E35+E36+E37+E38+E39+E40+E42+E43+E44+E45+E46+E47+E48+E49+E50+E57+E58+E59+E60+E61+E62+E66+E67+E68+E69+E70</f>
        <v>320319.75000000006</v>
      </c>
      <c r="F76" s="3">
        <f>E76*17.5%</f>
        <v>56055.95625000001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68"/>
      <c r="Y76" s="1"/>
      <c r="Z76" s="3"/>
      <c r="AA76" s="1"/>
      <c r="AB76" s="1"/>
    </row>
    <row r="77" spans="1:28" ht="15.75" hidden="1" x14ac:dyDescent="0.25">
      <c r="A77" s="1"/>
      <c r="B77" s="1"/>
      <c r="C77" t="s">
        <v>157</v>
      </c>
      <c r="D77" s="1"/>
      <c r="E77" s="3">
        <f>E76</f>
        <v>320319.75000000006</v>
      </c>
      <c r="F77" s="3">
        <f>E77*3%</f>
        <v>9609.5925000000007</v>
      </c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>
        <f>SUM(F76:F77)</f>
        <v>65665.548750000016</v>
      </c>
      <c r="G78" s="3"/>
      <c r="H78" s="1"/>
      <c r="I78" s="1"/>
      <c r="J78" s="1"/>
      <c r="K78" s="1"/>
      <c r="L78" s="1"/>
      <c r="M78" s="1"/>
      <c r="N78" s="53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3"/>
      <c r="G79" s="3"/>
      <c r="H79" s="1"/>
      <c r="I79" s="1"/>
      <c r="J79" s="1"/>
      <c r="K79" s="1"/>
      <c r="L79" s="1"/>
      <c r="M79" s="1"/>
      <c r="N79" s="53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3"/>
      <c r="G80" s="3"/>
      <c r="H80" s="1"/>
      <c r="I80" s="1"/>
      <c r="J80" s="1"/>
      <c r="K80" s="1"/>
      <c r="L80" s="1"/>
      <c r="M80" s="1"/>
      <c r="N80" s="53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5.75" hidden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1"/>
      <c r="Z83" s="1"/>
      <c r="AA83" s="1"/>
      <c r="AB83" s="1"/>
    </row>
    <row r="84" spans="1:28" ht="15.75" hidden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1"/>
      <c r="Z84" s="1"/>
      <c r="AA84" s="1"/>
      <c r="AB84" s="1"/>
    </row>
    <row r="85" spans="1:28" ht="16.5" thickBot="1" x14ac:dyDescent="0.3">
      <c r="A85" s="1"/>
      <c r="B85" s="1"/>
      <c r="C85" s="1"/>
      <c r="D85" s="1"/>
      <c r="E85" s="77"/>
      <c r="F85" s="77"/>
      <c r="G85" s="71"/>
      <c r="H85" s="71"/>
      <c r="I85" s="71"/>
      <c r="J85" s="71"/>
      <c r="K85" s="71"/>
      <c r="L85" s="71"/>
      <c r="M85" s="71"/>
      <c r="N85" s="1"/>
      <c r="O85" s="1"/>
      <c r="P85" s="1"/>
      <c r="Q85" s="1"/>
      <c r="R85" s="1"/>
      <c r="S85" s="1"/>
      <c r="T85" s="1"/>
      <c r="U85" s="73"/>
      <c r="V85" s="73"/>
      <c r="W85" s="73"/>
      <c r="X85" s="2"/>
      <c r="Y85" s="1"/>
      <c r="Z85" s="1"/>
      <c r="AA85" s="1"/>
      <c r="AB85" s="1"/>
    </row>
    <row r="86" spans="1:28" x14ac:dyDescent="0.25">
      <c r="A86" s="1"/>
      <c r="B86" s="1"/>
      <c r="C86" s="1"/>
      <c r="D86" s="1"/>
      <c r="E86" s="72" t="s">
        <v>158</v>
      </c>
      <c r="F86" s="73"/>
      <c r="G86" s="71"/>
      <c r="H86" s="71"/>
      <c r="I86" s="71"/>
      <c r="J86" s="71"/>
      <c r="K86" s="71"/>
      <c r="L86" s="71"/>
      <c r="M86" s="71"/>
      <c r="N86" s="1"/>
      <c r="O86" s="1"/>
      <c r="P86" s="1"/>
      <c r="Q86" s="1"/>
      <c r="R86" s="1"/>
      <c r="S86" s="1"/>
      <c r="T86" s="1"/>
      <c r="U86" s="1"/>
      <c r="V86" s="1"/>
      <c r="W86" s="1"/>
      <c r="X86" s="74" t="s">
        <v>159</v>
      </c>
      <c r="Y86" s="74"/>
      <c r="Z86" s="71"/>
      <c r="AA86" s="1"/>
      <c r="AB86" s="1"/>
    </row>
    <row r="87" spans="1:28" ht="15.75" x14ac:dyDescent="0.25">
      <c r="A87" s="1"/>
      <c r="B87" s="1"/>
      <c r="C87" s="1"/>
      <c r="D87" s="1"/>
      <c r="E87" s="44" t="s">
        <v>45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 t="s">
        <v>160</v>
      </c>
      <c r="Y87" s="1"/>
      <c r="Z87" s="1"/>
      <c r="AA87" s="1"/>
      <c r="AB87" s="1"/>
    </row>
    <row r="88" spans="1:28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</sheetData>
  <mergeCells count="5">
    <mergeCell ref="B4:AB4"/>
    <mergeCell ref="E85:F85"/>
    <mergeCell ref="U85:W85"/>
    <mergeCell ref="E86:F86"/>
    <mergeCell ref="X86:Y86"/>
  </mergeCells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1er Quincena</vt:lpstr>
      <vt:lpstr>2da Quincena</vt:lpstr>
      <vt:lpstr>'1er Quincena'!Área_de_impresión</vt:lpstr>
      <vt:lpstr>'2da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2023-09-14T17:14:37Z</cp:lastPrinted>
  <dcterms:created xsi:type="dcterms:W3CDTF">2023-01-12T20:19:21Z</dcterms:created>
  <dcterms:modified xsi:type="dcterms:W3CDTF">2023-09-14T17:15:26Z</dcterms:modified>
</cp:coreProperties>
</file>